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3'!$A$1:$W$87</definedName>
  </definedNames>
  <calcPr calcId="114210" fullCalcOnLoad="1"/>
</workbook>
</file>

<file path=xl/calcChain.xml><?xml version="1.0" encoding="utf-8"?>
<calcChain xmlns="http://schemas.openxmlformats.org/spreadsheetml/2006/main">
  <c r="M10" i="2"/>
  <c r="J10"/>
  <c r="M24" i="4"/>
  <c r="I10" i="2"/>
  <c r="N74" i="4"/>
  <c r="D72"/>
  <c r="I72"/>
  <c r="L72"/>
  <c r="P72"/>
  <c r="V72"/>
  <c r="U72"/>
  <c r="T72"/>
  <c r="V49"/>
  <c r="V50"/>
  <c r="U49"/>
  <c r="U50"/>
  <c r="T49"/>
  <c r="T50"/>
  <c r="P49"/>
  <c r="P50"/>
  <c r="L49"/>
  <c r="L50"/>
  <c r="L51"/>
  <c r="I50"/>
  <c r="I51"/>
  <c r="I49"/>
  <c r="D49"/>
  <c r="D50"/>
  <c r="T34"/>
  <c r="U34"/>
  <c r="V34"/>
  <c r="P34"/>
  <c r="P35"/>
  <c r="L34"/>
  <c r="I34"/>
  <c r="D34"/>
  <c r="T44"/>
  <c r="U44"/>
  <c r="V44"/>
  <c r="P44"/>
  <c r="L44"/>
  <c r="D44"/>
  <c r="I44"/>
  <c r="T67"/>
  <c r="U67"/>
  <c r="V67"/>
  <c r="P67"/>
  <c r="P68"/>
  <c r="L67"/>
  <c r="L68"/>
  <c r="I67"/>
  <c r="I68"/>
  <c r="V68"/>
  <c r="U68"/>
  <c r="T68"/>
  <c r="U69"/>
  <c r="V69"/>
  <c r="T69"/>
  <c r="D31"/>
  <c r="P63"/>
  <c r="P64"/>
  <c r="P65"/>
  <c r="P66"/>
  <c r="P69"/>
  <c r="L64"/>
  <c r="L65"/>
  <c r="L66"/>
  <c r="L69"/>
  <c r="I64"/>
  <c r="I65"/>
  <c r="I66"/>
  <c r="V65"/>
  <c r="V66"/>
  <c r="U65"/>
  <c r="U66"/>
  <c r="T65"/>
  <c r="T66"/>
  <c r="V31"/>
  <c r="U31"/>
  <c r="T31"/>
  <c r="P31"/>
  <c r="L31"/>
  <c r="I31"/>
  <c r="U45"/>
  <c r="V45"/>
  <c r="T45"/>
  <c r="P45"/>
  <c r="L45"/>
  <c r="I45"/>
  <c r="I46"/>
  <c r="I35"/>
  <c r="L35"/>
  <c r="U35"/>
  <c r="V35"/>
  <c r="T35"/>
  <c r="D36"/>
  <c r="U36"/>
  <c r="V64"/>
  <c r="U64"/>
  <c r="T64"/>
  <c r="V63"/>
  <c r="U63"/>
  <c r="T63"/>
  <c r="L63"/>
  <c r="I63"/>
  <c r="V62"/>
  <c r="D62"/>
  <c r="U62"/>
  <c r="T62"/>
  <c r="P62"/>
  <c r="L62"/>
  <c r="I62"/>
  <c r="D42"/>
  <c r="U42"/>
  <c r="V42"/>
  <c r="T42"/>
  <c r="D43"/>
  <c r="U43"/>
  <c r="V43"/>
  <c r="T43"/>
  <c r="P42"/>
  <c r="P43"/>
  <c r="L42"/>
  <c r="L43"/>
  <c r="I42"/>
  <c r="I43"/>
  <c r="V70"/>
  <c r="D70"/>
  <c r="U70"/>
  <c r="T70"/>
  <c r="V36"/>
  <c r="T36"/>
  <c r="P36"/>
  <c r="L36"/>
  <c r="I36"/>
  <c r="V52"/>
  <c r="V53"/>
  <c r="U52"/>
  <c r="U53"/>
  <c r="T52"/>
  <c r="T53"/>
  <c r="I53"/>
  <c r="L53"/>
  <c r="P52"/>
  <c r="P53"/>
  <c r="L52"/>
  <c r="I52"/>
  <c r="V51"/>
  <c r="D51"/>
  <c r="U51"/>
  <c r="T51"/>
  <c r="P51"/>
  <c r="V54"/>
  <c r="D54"/>
  <c r="U54"/>
  <c r="D55"/>
  <c r="U55"/>
  <c r="T54"/>
  <c r="P54"/>
  <c r="L54"/>
  <c r="I54"/>
  <c r="M9" i="2"/>
  <c r="J9"/>
  <c r="L9"/>
  <c r="V48" i="4"/>
  <c r="D48"/>
  <c r="U48"/>
  <c r="T48"/>
  <c r="P48"/>
  <c r="L48"/>
  <c r="I48"/>
  <c r="O9" i="2"/>
  <c r="P9"/>
  <c r="N9"/>
  <c r="D71" i="4"/>
  <c r="D73"/>
  <c r="D60"/>
  <c r="D61"/>
  <c r="D59"/>
  <c r="D57"/>
  <c r="D56"/>
  <c r="D47"/>
  <c r="D37"/>
  <c r="D38"/>
  <c r="D39"/>
  <c r="D40"/>
  <c r="D41"/>
  <c r="D46"/>
  <c r="D27"/>
  <c r="I27"/>
  <c r="L27"/>
  <c r="P27"/>
  <c r="U27"/>
  <c r="V27"/>
  <c r="T27"/>
  <c r="D28"/>
  <c r="D29"/>
  <c r="D30"/>
  <c r="D32"/>
  <c r="V32"/>
  <c r="U32"/>
  <c r="T32"/>
  <c r="P32"/>
  <c r="L32"/>
  <c r="I32"/>
  <c r="V73"/>
  <c r="U73"/>
  <c r="T73"/>
  <c r="P73"/>
  <c r="L73"/>
  <c r="I73"/>
  <c r="V60"/>
  <c r="U60"/>
  <c r="T60"/>
  <c r="P60"/>
  <c r="L60"/>
  <c r="I60"/>
  <c r="V41"/>
  <c r="U41"/>
  <c r="T41"/>
  <c r="P41"/>
  <c r="L41"/>
  <c r="I41"/>
  <c r="L19" i="3"/>
  <c r="I19"/>
  <c r="S18"/>
  <c r="R18"/>
  <c r="Q18"/>
  <c r="P18"/>
  <c r="L18"/>
  <c r="I18"/>
  <c r="V71" i="4"/>
  <c r="U71"/>
  <c r="T71"/>
  <c r="P71"/>
  <c r="L71"/>
  <c r="I71"/>
  <c r="V40"/>
  <c r="U40"/>
  <c r="T40"/>
  <c r="P40"/>
  <c r="L40"/>
  <c r="I40"/>
  <c r="V59"/>
  <c r="U59"/>
  <c r="T59"/>
  <c r="P59"/>
  <c r="L59"/>
  <c r="I59"/>
  <c r="V30"/>
  <c r="U30"/>
  <c r="T30"/>
  <c r="P30"/>
  <c r="L30"/>
  <c r="I30"/>
  <c r="S19" i="3"/>
  <c r="R19"/>
  <c r="Q19"/>
  <c r="P19"/>
  <c r="D22"/>
  <c r="E22"/>
  <c r="F22"/>
  <c r="G22"/>
  <c r="H22"/>
  <c r="I17"/>
  <c r="I20"/>
  <c r="I21"/>
  <c r="I22"/>
  <c r="J22"/>
  <c r="K22"/>
  <c r="L17"/>
  <c r="L20"/>
  <c r="L21"/>
  <c r="L22"/>
  <c r="M22"/>
  <c r="N22"/>
  <c r="O22"/>
  <c r="Q17"/>
  <c r="Q20"/>
  <c r="Q21"/>
  <c r="Q22"/>
  <c r="R17"/>
  <c r="S17"/>
  <c r="P17"/>
  <c r="R20"/>
  <c r="S20"/>
  <c r="P20"/>
  <c r="P21"/>
  <c r="P22"/>
  <c r="V33" i="4"/>
  <c r="D33"/>
  <c r="U33"/>
  <c r="T33"/>
  <c r="P33"/>
  <c r="L33"/>
  <c r="I33"/>
  <c r="J74"/>
  <c r="L57"/>
  <c r="L58"/>
  <c r="P57"/>
  <c r="P58"/>
  <c r="U57"/>
  <c r="T57"/>
  <c r="V29"/>
  <c r="U29"/>
  <c r="T29"/>
  <c r="P29"/>
  <c r="L29"/>
  <c r="I29"/>
  <c r="O74"/>
  <c r="I69"/>
  <c r="V55"/>
  <c r="P55"/>
  <c r="L55"/>
  <c r="I55"/>
  <c r="V38"/>
  <c r="U38"/>
  <c r="T38"/>
  <c r="P38"/>
  <c r="L38"/>
  <c r="I38"/>
  <c r="U61"/>
  <c r="V61"/>
  <c r="P61"/>
  <c r="L61"/>
  <c r="I61"/>
  <c r="O10" i="2"/>
  <c r="P10"/>
  <c r="N10"/>
  <c r="N11"/>
  <c r="I56" i="4"/>
  <c r="L56"/>
  <c r="P56"/>
  <c r="U56"/>
  <c r="V56"/>
  <c r="T56"/>
  <c r="D58"/>
  <c r="I58"/>
  <c r="U58"/>
  <c r="V58"/>
  <c r="T58"/>
  <c r="V39"/>
  <c r="U39"/>
  <c r="U46"/>
  <c r="P37"/>
  <c r="P39"/>
  <c r="P46"/>
  <c r="L37"/>
  <c r="L39"/>
  <c r="L46"/>
  <c r="I37"/>
  <c r="I39"/>
  <c r="T55"/>
  <c r="T61"/>
  <c r="T39"/>
  <c r="U47"/>
  <c r="I47"/>
  <c r="L47"/>
  <c r="P47"/>
  <c r="V47"/>
  <c r="V37"/>
  <c r="U37"/>
  <c r="T47"/>
  <c r="T37"/>
  <c r="O11" i="2"/>
  <c r="F74" i="4"/>
  <c r="G74"/>
  <c r="H74"/>
  <c r="K74"/>
  <c r="M74"/>
  <c r="Q74"/>
  <c r="R74"/>
  <c r="S74"/>
  <c r="W74"/>
  <c r="E74"/>
  <c r="U16"/>
  <c r="D14"/>
  <c r="U14"/>
  <c r="D9" i="3"/>
  <c r="I9"/>
  <c r="L9"/>
  <c r="D10"/>
  <c r="I10"/>
  <c r="L10"/>
  <c r="D11"/>
  <c r="Q11"/>
  <c r="I11"/>
  <c r="L11"/>
  <c r="D12"/>
  <c r="Q12"/>
  <c r="I12"/>
  <c r="L12"/>
  <c r="V46" i="4"/>
  <c r="T46"/>
  <c r="V14"/>
  <c r="P14"/>
  <c r="L14"/>
  <c r="I14"/>
  <c r="V28"/>
  <c r="P28"/>
  <c r="L28"/>
  <c r="I28"/>
  <c r="H9" i="2"/>
  <c r="P11"/>
  <c r="E10"/>
  <c r="S13" i="3"/>
  <c r="R13"/>
  <c r="L13"/>
  <c r="I13"/>
  <c r="D13"/>
  <c r="Q13"/>
  <c r="P13"/>
  <c r="D15" i="4"/>
  <c r="U15"/>
  <c r="D16"/>
  <c r="L16"/>
  <c r="P16"/>
  <c r="U20"/>
  <c r="D21"/>
  <c r="U21"/>
  <c r="U22"/>
  <c r="U23"/>
  <c r="K10" i="2"/>
  <c r="H10"/>
  <c r="V20" i="4"/>
  <c r="P20"/>
  <c r="L20"/>
  <c r="I20"/>
  <c r="V15"/>
  <c r="P15"/>
  <c r="L15"/>
  <c r="I15"/>
  <c r="J11" i="2"/>
  <c r="M11"/>
  <c r="L11"/>
  <c r="K9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/>
  <c r="X14"/>
  <c r="X18"/>
  <c r="U14"/>
  <c r="U18"/>
  <c r="T14"/>
  <c r="T18"/>
  <c r="S14"/>
  <c r="S18"/>
  <c r="R14"/>
  <c r="R18"/>
  <c r="Q14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W13"/>
  <c r="V13"/>
  <c r="V14"/>
  <c r="E13"/>
  <c r="E14"/>
  <c r="E18"/>
  <c r="L22" i="4"/>
  <c r="I22"/>
  <c r="I21"/>
  <c r="I23"/>
  <c r="I16"/>
  <c r="J24"/>
  <c r="J17"/>
  <c r="V21"/>
  <c r="V22"/>
  <c r="V23"/>
  <c r="V16"/>
  <c r="T16"/>
  <c r="M17"/>
  <c r="W17"/>
  <c r="S17"/>
  <c r="R17"/>
  <c r="Q17"/>
  <c r="O17"/>
  <c r="N17"/>
  <c r="K17"/>
  <c r="H17"/>
  <c r="G17"/>
  <c r="F17"/>
  <c r="E17"/>
  <c r="W24"/>
  <c r="S24"/>
  <c r="R24"/>
  <c r="Q24"/>
  <c r="O24"/>
  <c r="N24"/>
  <c r="K24"/>
  <c r="H24"/>
  <c r="G24"/>
  <c r="F24"/>
  <c r="E24"/>
  <c r="E76"/>
  <c r="P21"/>
  <c r="P22"/>
  <c r="P23"/>
  <c r="L23"/>
  <c r="L21"/>
  <c r="P17"/>
  <c r="N14" i="3"/>
  <c r="J14"/>
  <c r="S22"/>
  <c r="I14"/>
  <c r="S12"/>
  <c r="S11"/>
  <c r="S10"/>
  <c r="S9"/>
  <c r="R12"/>
  <c r="R11"/>
  <c r="R10"/>
  <c r="R9"/>
  <c r="O14"/>
  <c r="M14"/>
  <c r="M24"/>
  <c r="K14"/>
  <c r="K24"/>
  <c r="H14"/>
  <c r="G14"/>
  <c r="F14"/>
  <c r="F24"/>
  <c r="E14"/>
  <c r="E24"/>
  <c r="Q9"/>
  <c r="P9"/>
  <c r="D24" i="4"/>
  <c r="K11" i="2"/>
  <c r="Q10" i="3"/>
  <c r="L14"/>
  <c r="L17" i="4"/>
  <c r="F76"/>
  <c r="D17"/>
  <c r="Q76"/>
  <c r="K76"/>
  <c r="I17"/>
  <c r="V17"/>
  <c r="R14" i="3"/>
  <c r="S14"/>
  <c r="S24"/>
  <c r="P11"/>
  <c r="D14"/>
  <c r="V74" i="4"/>
  <c r="P24"/>
  <c r="V24"/>
  <c r="D74"/>
  <c r="D76"/>
  <c r="P10" i="3"/>
  <c r="L24"/>
  <c r="V18" i="7"/>
  <c r="I11" i="2"/>
  <c r="H11"/>
  <c r="Q14" i="3"/>
  <c r="I24"/>
  <c r="G76" i="4"/>
  <c r="W76"/>
  <c r="G18" i="7"/>
  <c r="P12" i="3"/>
  <c r="J24"/>
  <c r="B7" i="1"/>
  <c r="B5"/>
  <c r="L74" i="4"/>
  <c r="R22" i="3"/>
  <c r="R24"/>
  <c r="U28" i="4"/>
  <c r="T28"/>
  <c r="P74"/>
  <c r="P76"/>
  <c r="N24" i="3"/>
  <c r="H24"/>
  <c r="D24"/>
  <c r="G24"/>
  <c r="O24"/>
  <c r="T23" i="4"/>
  <c r="T21"/>
  <c r="T14"/>
  <c r="L24"/>
  <c r="I24"/>
  <c r="T22"/>
  <c r="T20"/>
  <c r="U24"/>
  <c r="B18" i="1"/>
  <c r="U17" i="4"/>
  <c r="B17" i="1"/>
  <c r="O76" i="4"/>
  <c r="R76"/>
  <c r="H76"/>
  <c r="N76"/>
  <c r="S76"/>
  <c r="M76"/>
  <c r="J76"/>
  <c r="T15"/>
  <c r="I74"/>
  <c r="B12" i="1"/>
  <c r="W14" i="7"/>
  <c r="W18"/>
  <c r="V76" i="4"/>
  <c r="T17"/>
  <c r="P14" i="3"/>
  <c r="P24"/>
  <c r="L76" i="4"/>
  <c r="U74"/>
  <c r="U76"/>
  <c r="B26" i="1"/>
  <c r="T74" i="4"/>
  <c r="T24"/>
  <c r="B13" i="1"/>
  <c r="B10"/>
  <c r="I76" i="4"/>
  <c r="Q24" i="3"/>
  <c r="B19" i="1"/>
  <c r="B14"/>
  <c r="T76" i="4"/>
  <c r="B27" i="1"/>
  <c r="B24"/>
</calcChain>
</file>

<file path=xl/sharedStrings.xml><?xml version="1.0" encoding="utf-8"?>
<sst xmlns="http://schemas.openxmlformats.org/spreadsheetml/2006/main" count="407" uniqueCount="274">
  <si>
    <t>тел. 7-37-41</t>
  </si>
  <si>
    <t>Наименование, номер и дата документа, подтверждающего сумму задолженности                  на 01.05.2017</t>
  </si>
  <si>
    <t>Начислено на    01 .06.2017 г.</t>
  </si>
  <si>
    <t>ОАО "Сбербанк России" Мун.контракт №0318300008017000026-0071622-01 от 20.11.2017</t>
  </si>
  <si>
    <t>2 000 000 11,57% годовых, возврат до 19.11.2020</t>
  </si>
  <si>
    <t>Привольненское с/п</t>
  </si>
  <si>
    <t>Стародеревянковское с/п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</si>
  <si>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</si>
  <si>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</si>
  <si>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</si>
  <si>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</si>
  <si>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</si>
  <si>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</si>
  <si>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</si>
  <si>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Договор №74 от 28.08.2019</t>
  </si>
  <si>
    <t>ПАО "Сбербанк" Мун.контракт №0318300009619000167 от 17.09.2019г.</t>
  </si>
  <si>
    <t>1000000 11,0666 % годовых, возврат  до 17.09.2021 г.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</si>
  <si>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</si>
  <si>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</si>
  <si>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</si>
  <si>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Договор № 16от 05.12.2019</t>
  </si>
  <si>
    <t>Договор №17от 11.12..2019</t>
  </si>
  <si>
    <t>Договор № 18 от  18.12.2019</t>
  </si>
  <si>
    <t>Договор №1 от 07.02.2020</t>
  </si>
  <si>
    <t>Договор № 4 от 19.03.2020</t>
  </si>
  <si>
    <t>Договор № 5 от 25.03.2020</t>
  </si>
  <si>
    <t>Договор № 7 от 08.05..2020</t>
  </si>
  <si>
    <t>договор №8 от 18/.05.2020</t>
  </si>
  <si>
    <t>Каневское с.п.</t>
  </si>
  <si>
    <t>Договор №13 от 19.06.2020</t>
  </si>
  <si>
    <t>Дог. № 15 от 06.07.2020</t>
  </si>
  <si>
    <t>Договор № 16 от 27.07.2020</t>
  </si>
  <si>
    <t>Договор № 19 от 13.08.2020</t>
  </si>
  <si>
    <t>Кубанскостепное с.п.</t>
  </si>
  <si>
    <t>Каневское поселение</t>
  </si>
  <si>
    <t>Договор №21 от 24.09.2020</t>
  </si>
  <si>
    <t>Договор № 23 от 24.09.2020</t>
  </si>
  <si>
    <t>1750000 руб. под 0,1% до 01.09.2021</t>
  </si>
  <si>
    <t>Договор № 22 от 24.09.2020</t>
  </si>
  <si>
    <t xml:space="preserve">Договор № 24 от 24.09.2020 </t>
  </si>
  <si>
    <t>1500000 под 0,1% до 01.09.2021 (доп. Согл)</t>
  </si>
  <si>
    <t>500000 под 0,1% до 01.09.2021 (доп.согл)</t>
  </si>
  <si>
    <t>265000 под 0,1% до 01.09.2021 (доп.согл)</t>
  </si>
  <si>
    <t>230000 под 0,1% до 01.09.2021 (доп.согл)</t>
  </si>
  <si>
    <t>400000 под 0,1% до01.09.2021 (доп.согл)</t>
  </si>
  <si>
    <t>1200000 до01.09.2021 (доп.согл)</t>
  </si>
  <si>
    <t>240000 до 01.09.2021 (доп.согл)</t>
  </si>
  <si>
    <t>700000 до01.09.2021 (доп.согл) под 0,1 %</t>
  </si>
  <si>
    <t>300000 под 0,1%01.09.2021 (доп.согл)</t>
  </si>
  <si>
    <t>600000 руб. под 0,1% до 01.09.2021 (доп.согл)</t>
  </si>
  <si>
    <t>120000 под 0,1% до01.09.2021 (доп.согл)</t>
  </si>
  <si>
    <t>436200 до 01.09.2021 (доп.согл)</t>
  </si>
  <si>
    <t>1900000 под 0,1% до01.09.2021 (доп.согл)</t>
  </si>
  <si>
    <t>3400000 руб. под 0,1% до 01.09.2021 (доп.согл)</t>
  </si>
  <si>
    <t>Договор № 26 26.10.2020</t>
  </si>
  <si>
    <t>350000 до 01.09.2021 под 0,1%</t>
  </si>
  <si>
    <t>6500000 рую под 0,1% до 01.09.2021 (доп.согл)</t>
  </si>
  <si>
    <t>Задолженность на 01.11.20.</t>
  </si>
  <si>
    <t>Дог. № 20 от 01.09.2020</t>
  </si>
  <si>
    <t>Придорожное с.п.</t>
  </si>
  <si>
    <t>Новоминское с.п.</t>
  </si>
  <si>
    <t>Договор №1 от 16.03.2021</t>
  </si>
  <si>
    <t>Договор № 4 от 16.04.2021</t>
  </si>
  <si>
    <t xml:space="preserve">1500000 руб. под 0,1% до  31.03.2022 г. </t>
  </si>
  <si>
    <t>Договор № 8 от 21.05.2021</t>
  </si>
  <si>
    <t>Договор № 9 от 21.05.2021</t>
  </si>
  <si>
    <t>700000 под 0,1% до 20.04.2022</t>
  </si>
  <si>
    <t>600000 под 0,1% до 01.10.2021</t>
  </si>
  <si>
    <t>договор №10 от 02.06.2021</t>
  </si>
  <si>
    <t>договор №11 от 02.06.2022</t>
  </si>
  <si>
    <t xml:space="preserve">590000 до 01.10.2021 </t>
  </si>
  <si>
    <t xml:space="preserve">709000 до 01.05.2022 </t>
  </si>
  <si>
    <t>Договор № 12 от 08.07.2021</t>
  </si>
  <si>
    <t>1900000 до 01.07.2022 под 0,1%</t>
  </si>
  <si>
    <t>Договор № 13 от 09.08.2021</t>
  </si>
  <si>
    <t>300000 до 01.11.2021, под 0,1%</t>
  </si>
  <si>
    <t>Договор № 16 от 13.08.2021</t>
  </si>
  <si>
    <t>Договор № 15 от 13.08.2021</t>
  </si>
  <si>
    <t>975000 под 0,1% до 01.07.2022</t>
  </si>
  <si>
    <t>587000 под 0,1% до 01.07.2022</t>
  </si>
  <si>
    <t>Договор № 17 от 18.08.2021</t>
  </si>
  <si>
    <t xml:space="preserve">416000 под 0,1% до    01.08.2022 </t>
  </si>
  <si>
    <t>Договор № 18 от 20.08.2021</t>
  </si>
  <si>
    <t>700000 руб. под 0,1% до 01.11.2021</t>
  </si>
  <si>
    <t>Договор № 20 от 28.09.2021 г.</t>
  </si>
  <si>
    <t>2004600 руб. под 0,1% до 01.09.2022 г.</t>
  </si>
  <si>
    <t>Договор № 21 от 28.09.2021</t>
  </si>
  <si>
    <t>600000 руб. под 0,1% до 01.09.2022 г.</t>
  </si>
  <si>
    <t>Договор №22 от 28.09.2021</t>
  </si>
  <si>
    <t>1370800 руб. под 0,1% до 01.09.2022</t>
  </si>
  <si>
    <r>
      <t xml:space="preserve">1 000 000,00 до </t>
    </r>
    <r>
      <rPr>
        <b/>
        <sz val="10"/>
        <color indexed="8"/>
        <rFont val="Times New Roman"/>
        <family val="1"/>
        <charset val="204"/>
      </rPr>
      <t xml:space="preserve">01.11.2021 </t>
    </r>
    <r>
      <rPr>
        <sz val="10"/>
        <color indexed="8"/>
        <rFont val="Times New Roman"/>
        <family val="1"/>
        <charset val="204"/>
      </rPr>
      <t>(доп. Согл.)</t>
    </r>
  </si>
  <si>
    <t>Информация о задолженности по бюджетным кредитам юридическим лиам, выданным из бюджета Каневского района по состоянию на 01.11.2021</t>
  </si>
  <si>
    <t>Договор № 23 от 01.10.2021</t>
  </si>
  <si>
    <t>5000000 руб., под 0,1% до 01.12.2021</t>
  </si>
  <si>
    <t>Договор № 24 от 01.10.2021</t>
  </si>
  <si>
    <t>2000000 руб., под 0,1% до 01.09.2022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</si>
  <si>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</si>
  <si>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</si>
  <si>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</si>
  <si>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</si>
  <si>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</si>
  <si>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</si>
  <si>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</si>
  <si>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</si>
  <si>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</si>
  <si>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</si>
  <si>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</si>
  <si>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</si>
  <si>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</si>
  <si>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</si>
  <si>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</si>
  <si>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</si>
  <si>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</si>
  <si>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</si>
  <si>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</si>
  <si>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</si>
  <si>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</si>
  <si>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</si>
  <si>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</si>
  <si>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</si>
  <si>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</si>
  <si>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</si>
  <si>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</si>
  <si>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</si>
  <si>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</si>
  <si>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</si>
  <si>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</si>
  <si>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</si>
  <si>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</si>
  <si>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</si>
  <si>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</si>
  <si>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</si>
  <si>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</si>
  <si>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</si>
  <si>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</si>
  <si>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</si>
  <si>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</si>
  <si>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</si>
  <si>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</si>
  <si>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</si>
  <si>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</si>
  <si>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</si>
  <si>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</si>
  <si>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</si>
  <si>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</si>
  <si>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</si>
  <si>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</si>
  <si>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</si>
  <si>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</si>
  <si>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</si>
  <si>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</si>
  <si>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</si>
  <si>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</si>
  <si>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</si>
  <si>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</si>
  <si>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</si>
  <si>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</si>
  <si>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</si>
  <si>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</si>
  <si>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</si>
  <si>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</si>
  <si>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</si>
  <si>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</si>
  <si>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</si>
  <si>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</si>
  <si>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</si>
  <si>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</si>
  <si>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</si>
  <si>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</si>
  <si>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</si>
  <si>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</si>
  <si>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</si>
  <si>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</si>
  <si>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</si>
  <si>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</si>
  <si>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</si>
  <si>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</si>
  <si>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</si>
  <si>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</si>
  <si>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</si>
  <si>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</si>
  <si>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</si>
  <si>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</si>
  <si>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</si>
  <si>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</si>
  <si>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</si>
  <si>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</si>
  <si>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</si>
  <si>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</si>
  <si>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</si>
  <si>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</si>
  <si>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</si>
  <si>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</si>
  <si>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</si>
  <si>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</si>
  <si>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</si>
  <si>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Стародер. поселение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</si>
  <si>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</si>
  <si>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</si>
  <si>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</si>
  <si>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</si>
  <si>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</si>
  <si>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</si>
  <si>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</si>
  <si>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</si>
  <si>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</si>
  <si>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</si>
  <si>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</si>
  <si>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</si>
  <si>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</si>
  <si>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Задолженность на 01.01.13.</t>
  </si>
  <si>
    <t>Срок возврата</t>
  </si>
  <si>
    <t>Выделено в 2009 г.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</si>
  <si>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</si>
  <si>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</si>
  <si>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</si>
  <si>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</si>
  <si>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</si>
  <si>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</si>
  <si>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</si>
  <si>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</si>
  <si>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</si>
  <si>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</si>
  <si>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</si>
  <si>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</si>
  <si>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</si>
  <si>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</si>
  <si>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</si>
  <si>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</si>
  <si>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</si>
  <si>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</si>
  <si>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</si>
  <si>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</si>
  <si>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</si>
  <si>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</si>
  <si>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ПАО "РОССИЙСКИЙ НАЦИОНАЛЬНЫЙ КОММЕРЧЕСКИЙ БАНК"</t>
  </si>
  <si>
    <t>МУП "Каневские тепловые сети", № 1 от 09.06.2020, 08.07.2021 г.</t>
  </si>
  <si>
    <t>Новодеревянковское с.п.</t>
  </si>
  <si>
    <t>Новодеревянковское поселение</t>
  </si>
  <si>
    <t>ПАО "РНКБ Банк", № 0318300009620000150 от 04.08.2020</t>
  </si>
  <si>
    <t>ПАО "РНКБ Банк", № 03183000096200001510001 от 05.08.2020</t>
  </si>
  <si>
    <t xml:space="preserve">10000000 руб под 5,4915305% годовых, до24.12.2021 (508 дн.) </t>
  </si>
  <si>
    <t>5000000 руб. под 8,0559445% годовых, срок- до 04.02.2022 (548 дн)</t>
  </si>
  <si>
    <t>4000000 руб. возврат 01.11.2022</t>
  </si>
  <si>
    <t>Привольненское поселение</t>
  </si>
  <si>
    <t>ПАО "Совкомбанк"  № 03183000096200001980001 от 18.09.2020</t>
  </si>
  <si>
    <t>1800000 руб под 7,75% до  18.09.2023</t>
  </si>
  <si>
    <t>Договор № 25 от 16.10.2020</t>
  </si>
  <si>
    <t>430000 под 0,1% до 01.10.2021</t>
  </si>
  <si>
    <t>Договор № 27 от 09.11.2020</t>
  </si>
  <si>
    <t>1000000 до 01.11.2021</t>
  </si>
  <si>
    <t>Договор № 28 от 10.12.2020</t>
  </si>
  <si>
    <t>500000руб. До 01.12.2021 под 0,1%</t>
  </si>
  <si>
    <t>Договор №2 от 29.03.2021</t>
  </si>
  <si>
    <t>270800 руб.  Под 0,1% до 01.10.2021 г.</t>
  </si>
  <si>
    <t>Договор № 3 от 13.04.2021</t>
  </si>
  <si>
    <t>1000000 руб. под 0,1% до 01.12.2021</t>
  </si>
  <si>
    <t xml:space="preserve">1000000 руб. под 0,1% до  31.03.2022 г. </t>
  </si>
  <si>
    <t>Договор №5 от 21.04.2021</t>
  </si>
  <si>
    <t>Договор № 6 от 26.04.2021</t>
  </si>
  <si>
    <t>1100000 руб. под 0,1% до 01.04.2022</t>
  </si>
  <si>
    <t>Договор №7 от 28.04.2021г.</t>
  </si>
  <si>
    <t>МУП "Каневские тепловые сети", № 1 от 24.06.2021, 24.07.2022 г.</t>
  </si>
  <si>
    <t>Договор № 14 от 11.08.2021</t>
  </si>
  <si>
    <t>1100000 руб. под 0,1% до 01.12.2021</t>
  </si>
  <si>
    <t>Договор № 19 от 06.09.2021</t>
  </si>
  <si>
    <t>414600 руб. под 0,1% до 01.12.2021</t>
  </si>
  <si>
    <t>Погашена задолженность по кредиту за отчетный период, рублей</t>
  </si>
  <si>
    <t>Договор № 25 от 27.10.2021</t>
  </si>
  <si>
    <t>1000000 под 0,1% до 15.10.2022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</si>
  <si>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декабря  2021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</si>
  <si>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декабря  2021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</si>
  <si>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декабря  2021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</si>
  <si>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декабря  2021  года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</si>
</sst>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4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0" fontId="3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3" fillId="2" borderId="13" xfId="0" applyNumberFormat="1" applyFont="1" applyFill="1" applyBorder="1"/>
    <xf numFmtId="4" fontId="3" fillId="0" borderId="13" xfId="0" applyNumberFormat="1" applyFont="1" applyBorder="1" applyAlignment="1">
      <alignment horizontal="center"/>
    </xf>
    <xf numFmtId="4" fontId="3" fillId="2" borderId="14" xfId="0" applyNumberFormat="1" applyFont="1" applyFill="1" applyBorder="1"/>
    <xf numFmtId="4" fontId="6" fillId="0" borderId="16" xfId="0" applyNumberFormat="1" applyFont="1" applyFill="1" applyBorder="1"/>
    <xf numFmtId="0" fontId="1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4" fontId="1" fillId="2" borderId="16" xfId="0" applyNumberFormat="1" applyFont="1" applyFill="1" applyBorder="1"/>
    <xf numFmtId="4" fontId="1" fillId="0" borderId="16" xfId="0" applyNumberFormat="1" applyFont="1" applyBorder="1"/>
    <xf numFmtId="0" fontId="3" fillId="0" borderId="9" xfId="0" applyFont="1" applyBorder="1" applyAlignment="1">
      <alignment vertical="center" wrapText="1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0" fontId="3" fillId="0" borderId="13" xfId="0" applyFont="1" applyBorder="1" applyAlignment="1">
      <alignment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0" xfId="0" applyFont="1" applyFill="1" applyBorder="1"/>
    <xf numFmtId="0" fontId="3" fillId="0" borderId="26" xfId="0" applyFont="1" applyBorder="1" applyAlignment="1">
      <alignment horizontal="left" vertical="center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1" xfId="0" applyNumberFormat="1" applyFont="1" applyFill="1" applyBorder="1"/>
    <xf numFmtId="14" fontId="3" fillId="0" borderId="1" xfId="0" applyNumberFormat="1" applyFont="1" applyBorder="1" applyAlignment="1">
      <alignment vertical="top" wrapText="1"/>
    </xf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4" fontId="1" fillId="5" borderId="16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3" fillId="5" borderId="13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6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" fontId="1" fillId="0" borderId="32" xfId="0" applyNumberFormat="1" applyFont="1" applyBorder="1"/>
    <xf numFmtId="0" fontId="3" fillId="5" borderId="32" xfId="0" applyFont="1" applyFill="1" applyBorder="1" applyAlignment="1">
      <alignment vertical="top" wrapText="1"/>
    </xf>
    <xf numFmtId="4" fontId="1" fillId="5" borderId="32" xfId="0" applyNumberFormat="1" applyFont="1" applyFill="1" applyBorder="1"/>
    <xf numFmtId="4" fontId="1" fillId="2" borderId="33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5" borderId="16" xfId="0" applyNumberFormat="1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4" fontId="1" fillId="2" borderId="26" xfId="0" applyNumberFormat="1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5" borderId="26" xfId="0" applyNumberFormat="1" applyFont="1" applyFill="1" applyBorder="1" applyAlignment="1">
      <alignment vertical="center"/>
    </xf>
    <xf numFmtId="4" fontId="1" fillId="2" borderId="26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vertical="center"/>
    </xf>
    <xf numFmtId="0" fontId="3" fillId="0" borderId="20" xfId="0" applyFont="1" applyBorder="1" applyAlignment="1">
      <alignment vertical="top" wrapText="1"/>
    </xf>
    <xf numFmtId="4" fontId="1" fillId="2" borderId="37" xfId="0" applyNumberFormat="1" applyFont="1" applyFill="1" applyBorder="1"/>
    <xf numFmtId="0" fontId="4" fillId="0" borderId="0" xfId="0" applyFont="1" applyBorder="1" applyAlignment="1">
      <alignment horizontal="center" wrapText="1"/>
    </xf>
    <xf numFmtId="0" fontId="1" fillId="6" borderId="0" xfId="0" applyFont="1" applyFill="1" applyBorder="1" applyAlignment="1">
      <alignment horizontal="center"/>
    </xf>
    <xf numFmtId="4" fontId="3" fillId="2" borderId="24" xfId="0" applyNumberFormat="1" applyFont="1" applyFill="1" applyBorder="1"/>
    <xf numFmtId="0" fontId="1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4" fontId="3" fillId="2" borderId="26" xfId="0" applyNumberFormat="1" applyFont="1" applyFill="1" applyBorder="1"/>
    <xf numFmtId="4" fontId="3" fillId="2" borderId="31" xfId="0" applyNumberFormat="1" applyFont="1" applyFill="1" applyBorder="1"/>
    <xf numFmtId="0" fontId="3" fillId="5" borderId="38" xfId="0" applyFont="1" applyFill="1" applyBorder="1" applyAlignment="1">
      <alignment vertical="top" wrapText="1"/>
    </xf>
    <xf numFmtId="0" fontId="3" fillId="0" borderId="33" xfId="0" applyFont="1" applyBorder="1" applyAlignment="1">
      <alignment vertical="center" wrapText="1"/>
    </xf>
    <xf numFmtId="4" fontId="1" fillId="2" borderId="39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0" fontId="3" fillId="5" borderId="32" xfId="0" applyFont="1" applyFill="1" applyBorder="1" applyAlignment="1">
      <alignment vertical="center" wrapText="1"/>
    </xf>
    <xf numFmtId="4" fontId="1" fillId="2" borderId="32" xfId="0" applyNumberFormat="1" applyFont="1" applyFill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5" borderId="32" xfId="0" applyNumberFormat="1" applyFont="1" applyFill="1" applyBorder="1" applyAlignment="1">
      <alignment vertical="center"/>
    </xf>
    <xf numFmtId="4" fontId="1" fillId="2" borderId="32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vertical="center" wrapText="1"/>
    </xf>
    <xf numFmtId="4" fontId="1" fillId="2" borderId="32" xfId="0" applyNumberFormat="1" applyFont="1" applyFill="1" applyBorder="1"/>
    <xf numFmtId="4" fontId="1" fillId="3" borderId="16" xfId="0" applyNumberFormat="1" applyFont="1" applyFill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4" fontId="1" fillId="2" borderId="24" xfId="0" applyNumberFormat="1" applyFont="1" applyFill="1" applyBorder="1"/>
    <xf numFmtId="4" fontId="1" fillId="2" borderId="24" xfId="0" applyNumberFormat="1" applyFont="1" applyFill="1" applyBorder="1" applyAlignment="1">
      <alignment horizontal="center" vertical="center"/>
    </xf>
    <xf numFmtId="4" fontId="1" fillId="2" borderId="40" xfId="0" applyNumberFormat="1" applyFont="1" applyFill="1" applyBorder="1" applyAlignment="1">
      <alignment vertical="center"/>
    </xf>
    <xf numFmtId="4" fontId="1" fillId="5" borderId="24" xfId="0" applyNumberFormat="1" applyFont="1" applyFill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3" fillId="5" borderId="1" xfId="0" applyNumberFormat="1" applyFont="1" applyFill="1" applyBorder="1"/>
    <xf numFmtId="0" fontId="3" fillId="0" borderId="15" xfId="0" applyFont="1" applyBorder="1" applyAlignment="1">
      <alignment vertical="top" wrapText="1"/>
    </xf>
    <xf numFmtId="4" fontId="1" fillId="2" borderId="41" xfId="0" applyNumberFormat="1" applyFont="1" applyFill="1" applyBorder="1"/>
    <xf numFmtId="4" fontId="3" fillId="2" borderId="29" xfId="0" applyNumberFormat="1" applyFont="1" applyFill="1" applyBorder="1"/>
    <xf numFmtId="0" fontId="1" fillId="5" borderId="36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" fontId="1" fillId="0" borderId="33" xfId="0" applyNumberFormat="1" applyFont="1" applyBorder="1" applyAlignment="1">
      <alignment vertical="center"/>
    </xf>
    <xf numFmtId="4" fontId="1" fillId="5" borderId="33" xfId="0" applyNumberFormat="1" applyFont="1" applyFill="1" applyBorder="1" applyAlignment="1">
      <alignment vertical="center"/>
    </xf>
    <xf numFmtId="4" fontId="1" fillId="2" borderId="33" xfId="0" applyNumberFormat="1" applyFont="1" applyFill="1" applyBorder="1"/>
    <xf numFmtId="4" fontId="1" fillId="2" borderId="33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5" borderId="9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vertical="center"/>
    </xf>
    <xf numFmtId="4" fontId="1" fillId="2" borderId="41" xfId="0" applyNumberFormat="1" applyFont="1" applyFill="1" applyBorder="1" applyAlignment="1">
      <alignment vertical="center"/>
    </xf>
    <xf numFmtId="4" fontId="1" fillId="2" borderId="24" xfId="0" applyNumberFormat="1" applyFont="1" applyFill="1" applyBorder="1" applyAlignment="1">
      <alignment vertical="center"/>
    </xf>
    <xf numFmtId="4" fontId="1" fillId="5" borderId="13" xfId="0" applyNumberFormat="1" applyFont="1" applyFill="1" applyBorder="1" applyAlignment="1">
      <alignment vertical="center"/>
    </xf>
    <xf numFmtId="0" fontId="3" fillId="0" borderId="39" xfId="0" applyFont="1" applyBorder="1" applyAlignment="1">
      <alignment vertical="top" wrapText="1"/>
    </xf>
    <xf numFmtId="4" fontId="1" fillId="2" borderId="39" xfId="0" applyNumberFormat="1" applyFont="1" applyFill="1" applyBorder="1"/>
    <xf numFmtId="4" fontId="1" fillId="0" borderId="39" xfId="0" applyNumberFormat="1" applyFont="1" applyBorder="1"/>
    <xf numFmtId="4" fontId="1" fillId="5" borderId="39" xfId="0" applyNumberFormat="1" applyFont="1" applyFill="1" applyBorder="1"/>
    <xf numFmtId="4" fontId="1" fillId="2" borderId="39" xfId="0" applyNumberFormat="1" applyFont="1" applyFill="1" applyBorder="1" applyAlignment="1">
      <alignment horizontal="center" vertical="center"/>
    </xf>
    <xf numFmtId="4" fontId="1" fillId="2" borderId="43" xfId="0" applyNumberFormat="1" applyFont="1" applyFill="1" applyBorder="1"/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4" fontId="1" fillId="0" borderId="24" xfId="0" applyNumberFormat="1" applyFont="1" applyBorder="1"/>
    <xf numFmtId="4" fontId="1" fillId="5" borderId="24" xfId="0" applyNumberFormat="1" applyFont="1" applyFill="1" applyBorder="1"/>
    <xf numFmtId="4" fontId="1" fillId="2" borderId="40" xfId="0" applyNumberFormat="1" applyFont="1" applyFill="1" applyBorder="1"/>
    <xf numFmtId="0" fontId="3" fillId="0" borderId="33" xfId="0" applyFont="1" applyBorder="1" applyAlignment="1">
      <alignment vertical="top" wrapText="1"/>
    </xf>
    <xf numFmtId="4" fontId="1" fillId="0" borderId="33" xfId="0" applyNumberFormat="1" applyFont="1" applyBorder="1"/>
    <xf numFmtId="4" fontId="1" fillId="5" borderId="33" xfId="0" applyNumberFormat="1" applyFont="1" applyFill="1" applyBorder="1"/>
    <xf numFmtId="4" fontId="1" fillId="2" borderId="44" xfId="0" applyNumberFormat="1" applyFont="1" applyFill="1" applyBorder="1"/>
    <xf numFmtId="0" fontId="1" fillId="5" borderId="0" xfId="0" applyFont="1" applyFill="1" applyBorder="1" applyAlignment="1">
      <alignment horizontal="center"/>
    </xf>
    <xf numFmtId="4" fontId="1" fillId="7" borderId="24" xfId="0" applyNumberFormat="1" applyFont="1" applyFill="1" applyBorder="1" applyAlignment="1">
      <alignment vertical="center"/>
    </xf>
    <xf numFmtId="4" fontId="1" fillId="7" borderId="26" xfId="0" applyNumberFormat="1" applyFont="1" applyFill="1" applyBorder="1"/>
    <xf numFmtId="4" fontId="1" fillId="7" borderId="13" xfId="0" applyNumberFormat="1" applyFont="1" applyFill="1" applyBorder="1"/>
    <xf numFmtId="4" fontId="1" fillId="7" borderId="16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5" xfId="0" applyFont="1" applyBorder="1" applyAlignment="1">
      <alignment horizontal="left" wrapText="1"/>
    </xf>
    <xf numFmtId="0" fontId="1" fillId="0" borderId="46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5" xfId="0" applyFont="1" applyBorder="1" applyAlignment="1">
      <alignment horizontal="left" wrapText="1"/>
    </xf>
    <xf numFmtId="0" fontId="4" fillId="0" borderId="4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5" borderId="50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4" fillId="2" borderId="5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wrapText="1"/>
    </xf>
    <xf numFmtId="0" fontId="4" fillId="0" borderId="46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textRotation="89" wrapText="1"/>
    </xf>
    <xf numFmtId="0" fontId="1" fillId="0" borderId="33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3" fillId="0" borderId="64" xfId="2" applyFont="1" applyFill="1" applyBorder="1" applyAlignment="1">
      <alignment horizontal="center" vertical="center" wrapText="1"/>
    </xf>
    <xf numFmtId="0" fontId="13" fillId="0" borderId="65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3" fillId="0" borderId="57" xfId="2" applyFont="1" applyFill="1" applyBorder="1" applyAlignment="1">
      <alignment horizontal="center" vertical="center" wrapText="1"/>
    </xf>
    <xf numFmtId="0" fontId="13" fillId="0" borderId="54" xfId="2" applyFont="1" applyFill="1" applyBorder="1" applyAlignment="1">
      <alignment horizontal="center" vertical="center" wrapText="1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58" xfId="2" applyFont="1" applyFill="1" applyBorder="1"/>
    <xf numFmtId="0" fontId="12" fillId="0" borderId="42" xfId="2" applyFont="1" applyFill="1" applyBorder="1"/>
    <xf numFmtId="0" fontId="12" fillId="0" borderId="68" xfId="2" applyFont="1" applyFill="1" applyBorder="1"/>
    <xf numFmtId="0" fontId="13" fillId="0" borderId="69" xfId="2" applyFont="1" applyFill="1" applyBorder="1" applyAlignment="1">
      <alignment horizontal="center" vertical="center"/>
    </xf>
    <xf numFmtId="0" fontId="13" fillId="0" borderId="62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 wrapText="1"/>
    </xf>
    <xf numFmtId="0" fontId="13" fillId="0" borderId="62" xfId="2" applyFont="1" applyFill="1" applyBorder="1" applyAlignment="1">
      <alignment horizontal="center" vertical="center" wrapText="1"/>
    </xf>
    <xf numFmtId="0" fontId="13" fillId="0" borderId="49" xfId="2" applyFont="1" applyFill="1" applyBorder="1" applyAlignment="1">
      <alignment horizontal="center" vertical="center" wrapText="1"/>
    </xf>
    <xf numFmtId="0" fontId="13" fillId="0" borderId="48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3" fillId="0" borderId="42" xfId="2" applyFont="1" applyFill="1" applyBorder="1" applyAlignment="1">
      <alignment horizontal="center" vertical="center" wrapText="1"/>
    </xf>
    <xf numFmtId="0" fontId="13" fillId="0" borderId="68" xfId="2" applyFont="1" applyFill="1" applyBorder="1" applyAlignment="1">
      <alignment horizontal="center" vertical="center" wrapText="1"/>
    </xf>
    <xf numFmtId="0" fontId="11" fillId="0" borderId="58" xfId="2" applyFont="1" applyFill="1" applyBorder="1" applyAlignment="1">
      <alignment horizontal="center" vertical="center" wrapText="1"/>
    </xf>
    <xf numFmtId="0" fontId="11" fillId="0" borderId="42" xfId="2" applyFont="1" applyFill="1" applyBorder="1" applyAlignment="1">
      <alignment horizontal="center" vertical="center" wrapText="1"/>
    </xf>
    <xf numFmtId="0" fontId="11" fillId="0" borderId="68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66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67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5" fillId="0" borderId="56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3" fillId="0" borderId="28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54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56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58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68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 wrapText="1"/>
    </xf>
    <xf numFmtId="0" fontId="13" fillId="0" borderId="30" xfId="2" applyFont="1" applyFill="1" applyBorder="1" applyAlignment="1">
      <alignment horizontal="center"/>
    </xf>
    <xf numFmtId="0" fontId="13" fillId="0" borderId="36" xfId="2" applyFont="1" applyFill="1" applyBorder="1" applyAlignment="1">
      <alignment horizontal="center"/>
    </xf>
    <xf numFmtId="0" fontId="13" fillId="0" borderId="29" xfId="2" applyFont="1" applyFill="1" applyBorder="1" applyAlignment="1">
      <alignment horizontal="center"/>
    </xf>
    <xf numFmtId="0" fontId="10" fillId="0" borderId="0" xfId="2" applyFont="1" applyBorder="1" applyAlignment="1">
      <alignment horizontal="center" vertical="center"/>
    </xf>
    <xf numFmtId="0" fontId="13" fillId="0" borderId="61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/>
    </xf>
    <xf numFmtId="0" fontId="13" fillId="0" borderId="63" xfId="2" applyFont="1" applyFill="1" applyBorder="1" applyAlignment="1">
      <alignment horizontal="center" vertical="center" wrapText="1"/>
    </xf>
    <xf numFmtId="0" fontId="13" fillId="0" borderId="46" xfId="2" applyFont="1" applyFill="1" applyBorder="1" applyAlignment="1">
      <alignment horizontal="center" vertical="center" wrapText="1"/>
    </xf>
    <xf numFmtId="0" fontId="13" fillId="0" borderId="31" xfId="2" applyFont="1" applyFill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3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59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2" xfId="2" applyFont="1" applyFill="1" applyBorder="1" applyAlignment="1">
      <alignment horizontal="left" wrapText="1"/>
    </xf>
    <xf numFmtId="0" fontId="15" fillId="4" borderId="33" xfId="2" applyFont="1" applyFill="1" applyBorder="1" applyAlignment="1">
      <alignment horizontal="left" wrapText="1"/>
    </xf>
    <xf numFmtId="0" fontId="15" fillId="0" borderId="53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3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40" xfId="2" applyFont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0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topLeftCell="A13" workbookViewId="0">
      <selection activeCell="A16" sqref="A16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100</v>
      </c>
    </row>
    <row r="2" spans="1:5" ht="83.45" customHeight="1">
      <c r="A2" s="252" t="s">
        <v>270</v>
      </c>
      <c r="B2" s="253"/>
    </row>
    <row r="3" spans="1:5" s="1" customFormat="1" ht="28.15" customHeight="1">
      <c r="B3" s="2" t="s">
        <v>99</v>
      </c>
    </row>
    <row r="4" spans="1:5" s="1" customFormat="1" ht="24" customHeight="1">
      <c r="A4" s="7" t="s">
        <v>97</v>
      </c>
      <c r="B4" s="7" t="s">
        <v>98</v>
      </c>
    </row>
    <row r="5" spans="1:5" s="1" customFormat="1" ht="15">
      <c r="A5" s="8" t="s">
        <v>101</v>
      </c>
      <c r="B5" s="25">
        <f>SUM(B7,B8)</f>
        <v>10000000.000000002</v>
      </c>
    </row>
    <row r="6" spans="1:5" s="1" customFormat="1" ht="15">
      <c r="A6" s="8" t="s">
        <v>102</v>
      </c>
      <c r="B6" s="15"/>
      <c r="E6" s="1" t="s">
        <v>96</v>
      </c>
    </row>
    <row r="7" spans="1:5" s="1" customFormat="1" ht="30">
      <c r="A7" s="8" t="s">
        <v>103</v>
      </c>
      <c r="B7" s="101">
        <f ca="1">('Форма 1'!N11)</f>
        <v>10000000.000000002</v>
      </c>
    </row>
    <row r="8" spans="1:5" s="1" customFormat="1" ht="15">
      <c r="A8" s="8" t="s">
        <v>104</v>
      </c>
      <c r="B8" s="101"/>
    </row>
    <row r="9" spans="1:5" s="1" customFormat="1" ht="15">
      <c r="A9" s="8" t="s">
        <v>105</v>
      </c>
      <c r="B9" s="15"/>
    </row>
    <row r="10" spans="1:5" s="1" customFormat="1" ht="30">
      <c r="A10" s="8" t="s">
        <v>106</v>
      </c>
      <c r="B10" s="25">
        <f>SUM(B13,B12)</f>
        <v>9700000</v>
      </c>
    </row>
    <row r="11" spans="1:5" s="1" customFormat="1" ht="15">
      <c r="A11" s="8" t="s">
        <v>102</v>
      </c>
      <c r="B11" s="15"/>
    </row>
    <row r="12" spans="1:5" s="1" customFormat="1" ht="30">
      <c r="A12" s="8" t="s">
        <v>107</v>
      </c>
      <c r="B12" s="101">
        <f ca="1">('Форма 2'!Q14)</f>
        <v>0</v>
      </c>
    </row>
    <row r="13" spans="1:5" s="1" customFormat="1" ht="30">
      <c r="A13" s="8" t="s">
        <v>108</v>
      </c>
      <c r="B13" s="25">
        <f ca="1">('Форма 2'!Q22)</f>
        <v>9700000</v>
      </c>
    </row>
    <row r="14" spans="1:5" s="1" customFormat="1" ht="30">
      <c r="A14" s="8" t="s">
        <v>109</v>
      </c>
      <c r="B14" s="25">
        <f>SUM(B16:B19)</f>
        <v>24251300</v>
      </c>
    </row>
    <row r="15" spans="1:5" s="1" customFormat="1" ht="15">
      <c r="A15" s="8" t="s">
        <v>102</v>
      </c>
      <c r="B15" s="15"/>
    </row>
    <row r="16" spans="1:5" s="1" customFormat="1" ht="45">
      <c r="A16" s="8" t="s">
        <v>110</v>
      </c>
      <c r="B16" s="15"/>
    </row>
    <row r="17" spans="1:2" s="1" customFormat="1" ht="45">
      <c r="A17" s="8" t="s">
        <v>111</v>
      </c>
      <c r="B17" s="25">
        <f ca="1">('Форма 3'!U17)</f>
        <v>0</v>
      </c>
    </row>
    <row r="18" spans="1:2" s="1" customFormat="1" ht="30">
      <c r="A18" s="8" t="s">
        <v>112</v>
      </c>
      <c r="B18" s="25">
        <f ca="1">('Форма 3'!U24)</f>
        <v>2388900.0000000005</v>
      </c>
    </row>
    <row r="19" spans="1:2" s="1" customFormat="1" ht="30">
      <c r="A19" s="8" t="s">
        <v>113</v>
      </c>
      <c r="B19" s="25">
        <f ca="1">('Форма 3'!U74)</f>
        <v>21862400</v>
      </c>
    </row>
    <row r="20" spans="1:2" s="1" customFormat="1" ht="15">
      <c r="A20" s="8" t="s">
        <v>114</v>
      </c>
      <c r="B20" s="15"/>
    </row>
    <row r="21" spans="1:2" s="1" customFormat="1" ht="15">
      <c r="A21" s="8" t="s">
        <v>102</v>
      </c>
      <c r="B21" s="15"/>
    </row>
    <row r="22" spans="1:2" s="1" customFormat="1" ht="30">
      <c r="A22" s="8" t="s">
        <v>115</v>
      </c>
      <c r="B22" s="15"/>
    </row>
    <row r="23" spans="1:2" s="1" customFormat="1" ht="30">
      <c r="A23" s="8" t="s">
        <v>116</v>
      </c>
      <c r="B23" s="15"/>
    </row>
    <row r="24" spans="1:2" s="1" customFormat="1" ht="15">
      <c r="A24" s="8" t="s">
        <v>117</v>
      </c>
      <c r="B24" s="25">
        <f>SUM(B26,B27)</f>
        <v>43951300</v>
      </c>
    </row>
    <row r="25" spans="1:2" s="1" customFormat="1" ht="15">
      <c r="A25" s="8" t="s">
        <v>102</v>
      </c>
      <c r="B25" s="15"/>
    </row>
    <row r="26" spans="1:2" s="1" customFormat="1" ht="30">
      <c r="A26" s="8" t="s">
        <v>118</v>
      </c>
      <c r="B26" s="25">
        <f>SUM(B5,B12,B17)</f>
        <v>10000000.000000002</v>
      </c>
    </row>
    <row r="27" spans="1:2" s="1" customFormat="1" ht="15">
      <c r="A27" s="8" t="s">
        <v>119</v>
      </c>
      <c r="B27" s="25">
        <f>SUM(B13,B18,B19)</f>
        <v>33951300</v>
      </c>
    </row>
    <row r="31" spans="1:2">
      <c r="A31" s="109" t="s">
        <v>200</v>
      </c>
      <c r="B31" s="107" t="s">
        <v>198</v>
      </c>
    </row>
    <row r="33" spans="1:2">
      <c r="A33" s="102" t="s">
        <v>199</v>
      </c>
      <c r="B33" s="108" t="s">
        <v>11</v>
      </c>
    </row>
    <row r="36" spans="1:2">
      <c r="A36" s="24" t="s">
        <v>12</v>
      </c>
    </row>
    <row r="37" spans="1:2">
      <c r="A37" s="24" t="s">
        <v>0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O24" sqref="O24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6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59" t="s">
        <v>144</v>
      </c>
      <c r="S1" s="259"/>
    </row>
    <row r="2" spans="1:19" ht="40.9" customHeight="1">
      <c r="A2" s="6"/>
      <c r="B2" s="6"/>
      <c r="C2" s="6"/>
      <c r="D2" s="6"/>
      <c r="E2" s="260" t="s">
        <v>271</v>
      </c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</row>
    <row r="3" spans="1:19">
      <c r="S3" s="2" t="s">
        <v>99</v>
      </c>
    </row>
    <row r="4" spans="1:19" ht="54.6" customHeight="1">
      <c r="A4" s="261" t="s">
        <v>120</v>
      </c>
      <c r="B4" s="261" t="s">
        <v>121</v>
      </c>
      <c r="C4" s="261" t="s">
        <v>122</v>
      </c>
      <c r="D4" s="261" t="s">
        <v>123</v>
      </c>
      <c r="E4" s="255" t="s">
        <v>125</v>
      </c>
      <c r="F4" s="256"/>
      <c r="G4" s="257"/>
      <c r="H4" s="255" t="s">
        <v>128</v>
      </c>
      <c r="I4" s="256"/>
      <c r="J4" s="257"/>
      <c r="K4" s="255" t="s">
        <v>129</v>
      </c>
      <c r="L4" s="256"/>
      <c r="M4" s="257"/>
      <c r="N4" s="255" t="s">
        <v>130</v>
      </c>
      <c r="O4" s="256"/>
      <c r="P4" s="257"/>
      <c r="Q4" s="255" t="s">
        <v>131</v>
      </c>
      <c r="R4" s="256"/>
      <c r="S4" s="257"/>
    </row>
    <row r="5" spans="1:19" ht="14.45" customHeight="1">
      <c r="A5" s="262"/>
      <c r="B5" s="262"/>
      <c r="C5" s="262"/>
      <c r="D5" s="262"/>
      <c r="E5" s="258" t="s">
        <v>124</v>
      </c>
      <c r="F5" s="254" t="s">
        <v>102</v>
      </c>
      <c r="G5" s="254"/>
      <c r="H5" s="258" t="s">
        <v>124</v>
      </c>
      <c r="I5" s="254" t="s">
        <v>102</v>
      </c>
      <c r="J5" s="254"/>
      <c r="K5" s="258" t="s">
        <v>124</v>
      </c>
      <c r="L5" s="254" t="s">
        <v>102</v>
      </c>
      <c r="M5" s="254"/>
      <c r="N5" s="258" t="s">
        <v>124</v>
      </c>
      <c r="O5" s="254" t="s">
        <v>102</v>
      </c>
      <c r="P5" s="254"/>
      <c r="Q5" s="258" t="s">
        <v>124</v>
      </c>
      <c r="R5" s="254" t="s">
        <v>102</v>
      </c>
      <c r="S5" s="254"/>
    </row>
    <row r="6" spans="1:19" ht="55.9" customHeight="1">
      <c r="A6" s="263"/>
      <c r="B6" s="263"/>
      <c r="C6" s="263"/>
      <c r="D6" s="263"/>
      <c r="E6" s="258"/>
      <c r="F6" s="9" t="s">
        <v>126</v>
      </c>
      <c r="G6" s="9" t="s">
        <v>127</v>
      </c>
      <c r="H6" s="258"/>
      <c r="I6" s="9" t="s">
        <v>126</v>
      </c>
      <c r="J6" s="9" t="s">
        <v>127</v>
      </c>
      <c r="K6" s="258"/>
      <c r="L6" s="9" t="s">
        <v>126</v>
      </c>
      <c r="M6" s="9" t="s">
        <v>127</v>
      </c>
      <c r="N6" s="258"/>
      <c r="O6" s="9" t="s">
        <v>126</v>
      </c>
      <c r="P6" s="9" t="s">
        <v>127</v>
      </c>
      <c r="Q6" s="258"/>
      <c r="R6" s="9" t="s">
        <v>126</v>
      </c>
      <c r="S6" s="9" t="s">
        <v>127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70" t="s">
        <v>132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2"/>
    </row>
    <row r="9" spans="1:19" ht="120">
      <c r="A9" s="210" t="s">
        <v>194</v>
      </c>
      <c r="B9" s="211" t="s">
        <v>236</v>
      </c>
      <c r="C9" s="211" t="s">
        <v>235</v>
      </c>
      <c r="D9" s="210" t="s">
        <v>17</v>
      </c>
      <c r="E9" s="212">
        <v>8000000</v>
      </c>
      <c r="F9" s="212">
        <v>8000000</v>
      </c>
      <c r="G9" s="212"/>
      <c r="H9" s="22">
        <f>SUM(I9,J9)</f>
        <v>89589.049999999988</v>
      </c>
      <c r="I9" s="212"/>
      <c r="J9" s="212">
        <f>63013.71+23287.66+3287.68</f>
        <v>89589.049999999988</v>
      </c>
      <c r="K9" s="22">
        <f>SUM(L9,M9)</f>
        <v>8089589.0499999998</v>
      </c>
      <c r="L9" s="212">
        <f>3000000+4000000+1000000</f>
        <v>8000000</v>
      </c>
      <c r="M9" s="212">
        <f>63013.71+26575.34</f>
        <v>89589.05</v>
      </c>
      <c r="N9" s="25">
        <f>SUM(O9,P9)</f>
        <v>0</v>
      </c>
      <c r="O9" s="22">
        <f>F9+I9-L9</f>
        <v>0</v>
      </c>
      <c r="P9" s="22">
        <f>G9+J9-M9</f>
        <v>0</v>
      </c>
      <c r="Q9" s="18"/>
      <c r="R9" s="18"/>
      <c r="S9" s="18"/>
    </row>
    <row r="10" spans="1:19" ht="120">
      <c r="A10" s="210" t="s">
        <v>194</v>
      </c>
      <c r="B10" s="211" t="s">
        <v>262</v>
      </c>
      <c r="C10" s="211" t="s">
        <v>235</v>
      </c>
      <c r="D10" s="210" t="s">
        <v>17</v>
      </c>
      <c r="E10" s="18">
        <f>F10+G10</f>
        <v>0</v>
      </c>
      <c r="F10" s="18"/>
      <c r="G10" s="18"/>
      <c r="H10" s="22">
        <f>SUM(I10,J10)</f>
        <v>10295930.940000001</v>
      </c>
      <c r="I10" s="212">
        <f>3373111.39+2075356.17+1589507.56+1909365.96+1052658.92</f>
        <v>10000000.000000002</v>
      </c>
      <c r="J10" s="212">
        <f>3622.36+34071.73+48960.29+62086.32+73217.63+73972.61</f>
        <v>295930.94</v>
      </c>
      <c r="K10" s="22">
        <f>SUM(L10,M10)</f>
        <v>295930.94</v>
      </c>
      <c r="L10" s="18">
        <v>0</v>
      </c>
      <c r="M10" s="212">
        <f>3622.36+83032.02+62086.32+73217.63+73972.61</f>
        <v>295930.94</v>
      </c>
      <c r="N10" s="25">
        <f>SUM(O10,P10)</f>
        <v>10000000.000000002</v>
      </c>
      <c r="O10" s="22">
        <f>F10+I10-L10</f>
        <v>10000000.000000002</v>
      </c>
      <c r="P10" s="22">
        <f>G10+J10-M10</f>
        <v>0</v>
      </c>
      <c r="Q10" s="18"/>
      <c r="R10" s="18"/>
      <c r="S10" s="18"/>
    </row>
    <row r="11" spans="1:19" s="11" customFormat="1" ht="14.25">
      <c r="A11" s="264" t="s">
        <v>124</v>
      </c>
      <c r="B11" s="265"/>
      <c r="C11" s="265"/>
      <c r="D11" s="265"/>
      <c r="E11" s="99"/>
      <c r="F11" s="100"/>
      <c r="G11" s="100"/>
      <c r="H11" s="100">
        <f t="shared" ref="H11:P11" si="0">SUM(H9:H10)</f>
        <v>10385519.990000002</v>
      </c>
      <c r="I11" s="100">
        <f t="shared" si="0"/>
        <v>10000000.000000002</v>
      </c>
      <c r="J11" s="100">
        <f t="shared" si="0"/>
        <v>385519.99</v>
      </c>
      <c r="K11" s="100">
        <f t="shared" si="0"/>
        <v>8385519.9900000002</v>
      </c>
      <c r="L11" s="100">
        <f t="shared" si="0"/>
        <v>8000000</v>
      </c>
      <c r="M11" s="100">
        <f t="shared" si="0"/>
        <v>385519.99</v>
      </c>
      <c r="N11" s="100">
        <f t="shared" si="0"/>
        <v>10000000.000000002</v>
      </c>
      <c r="O11" s="100">
        <f t="shared" si="0"/>
        <v>10000000.000000002</v>
      </c>
      <c r="P11" s="100">
        <f t="shared" si="0"/>
        <v>0</v>
      </c>
      <c r="Q11" s="100"/>
      <c r="R11" s="100"/>
      <c r="S11" s="100"/>
    </row>
    <row r="12" spans="1:19">
      <c r="A12" s="266" t="s">
        <v>133</v>
      </c>
      <c r="B12" s="267"/>
      <c r="C12" s="267"/>
      <c r="D12" s="26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>
      <c r="A13" s="270" t="s">
        <v>138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2"/>
    </row>
    <row r="14" spans="1:19" hidden="1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>
      <c r="A16" s="264" t="s">
        <v>124</v>
      </c>
      <c r="B16" s="265"/>
      <c r="C16" s="265"/>
      <c r="D16" s="265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>
      <c r="A17" s="266" t="s">
        <v>134</v>
      </c>
      <c r="B17" s="267"/>
      <c r="C17" s="267"/>
      <c r="D17" s="26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>
      <c r="A18" s="270" t="s">
        <v>139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2"/>
    </row>
    <row r="19" spans="1:19" hidden="1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>
      <c r="A21" s="264" t="s">
        <v>124</v>
      </c>
      <c r="B21" s="265"/>
      <c r="C21" s="265"/>
      <c r="D21" s="265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266" t="s">
        <v>135</v>
      </c>
      <c r="B22" s="267"/>
      <c r="C22" s="267"/>
      <c r="D22" s="26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>
      <c r="A23" s="264" t="s">
        <v>136</v>
      </c>
      <c r="B23" s="265"/>
      <c r="C23" s="265"/>
      <c r="D23" s="26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>
      <c r="A24" s="264" t="s">
        <v>137</v>
      </c>
      <c r="B24" s="265"/>
      <c r="C24" s="265"/>
      <c r="D24" s="26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>
      <c r="A25" s="1" t="s">
        <v>140</v>
      </c>
    </row>
    <row r="26" spans="1:19">
      <c r="A26" s="1" t="s">
        <v>141</v>
      </c>
    </row>
    <row r="27" spans="1:19">
      <c r="A27" s="1" t="s">
        <v>142</v>
      </c>
    </row>
    <row r="28" spans="1:19">
      <c r="A28" s="1" t="s">
        <v>143</v>
      </c>
    </row>
    <row r="31" spans="1:19" ht="15.75">
      <c r="A31" s="106" t="s">
        <v>200</v>
      </c>
      <c r="B31" s="107"/>
      <c r="C31" s="4"/>
      <c r="D31" s="4"/>
      <c r="E31" s="107" t="s">
        <v>198</v>
      </c>
    </row>
    <row r="32" spans="1:19" ht="15.75">
      <c r="A32" s="106"/>
      <c r="B32" s="107"/>
      <c r="C32" s="4"/>
      <c r="D32" s="4"/>
      <c r="E32" s="107"/>
    </row>
    <row r="33" spans="1:6" ht="15.75">
      <c r="A33" s="4"/>
      <c r="B33" s="4"/>
      <c r="C33" s="4"/>
      <c r="D33" s="4"/>
      <c r="E33" s="4"/>
    </row>
    <row r="34" spans="1:6" ht="15.75">
      <c r="A34" s="102" t="s">
        <v>199</v>
      </c>
      <c r="B34" s="108"/>
      <c r="C34" s="4"/>
      <c r="D34" s="4"/>
      <c r="E34" s="123" t="s">
        <v>13</v>
      </c>
      <c r="F34" s="123"/>
    </row>
  </sheetData>
  <mergeCells count="32"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  <mergeCell ref="C4:C6"/>
    <mergeCell ref="B4:B6"/>
    <mergeCell ref="A21:D21"/>
    <mergeCell ref="A17:D17"/>
    <mergeCell ref="A4:A6"/>
    <mergeCell ref="D4:D6"/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SheetLayoutView="70" workbookViewId="0">
      <pane xSplit="3" ySplit="6" topLeftCell="I7" activePane="bottomRight" state="frozen"/>
      <selection pane="topRight" activeCell="D1" sqref="D1"/>
      <selection pane="bottomLeft" activeCell="A7" sqref="A7"/>
      <selection pane="bottomRight" activeCell="N17" sqref="N17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59" t="s">
        <v>145</v>
      </c>
      <c r="S1" s="259"/>
    </row>
    <row r="2" spans="1:19" ht="43.9" customHeight="1">
      <c r="D2" s="260" t="s">
        <v>272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</row>
    <row r="4" spans="1:19" ht="37.15" customHeight="1">
      <c r="A4" s="261" t="s">
        <v>120</v>
      </c>
      <c r="B4" s="261" t="s">
        <v>150</v>
      </c>
      <c r="C4" s="261" t="s">
        <v>149</v>
      </c>
      <c r="D4" s="255" t="s">
        <v>152</v>
      </c>
      <c r="E4" s="256"/>
      <c r="F4" s="256"/>
      <c r="G4" s="257"/>
      <c r="H4" s="297" t="s">
        <v>153</v>
      </c>
      <c r="I4" s="255" t="s">
        <v>154</v>
      </c>
      <c r="J4" s="256"/>
      <c r="K4" s="257"/>
      <c r="L4" s="255" t="s">
        <v>267</v>
      </c>
      <c r="M4" s="256"/>
      <c r="N4" s="256"/>
      <c r="O4" s="257"/>
      <c r="P4" s="255" t="s">
        <v>195</v>
      </c>
      <c r="Q4" s="256"/>
      <c r="R4" s="256"/>
      <c r="S4" s="257"/>
    </row>
    <row r="5" spans="1:19">
      <c r="A5" s="262"/>
      <c r="B5" s="262"/>
      <c r="C5" s="262"/>
      <c r="D5" s="295" t="s">
        <v>124</v>
      </c>
      <c r="E5" s="270" t="s">
        <v>102</v>
      </c>
      <c r="F5" s="271"/>
      <c r="G5" s="272"/>
      <c r="H5" s="298"/>
      <c r="I5" s="295" t="s">
        <v>124</v>
      </c>
      <c r="J5" s="270" t="s">
        <v>102</v>
      </c>
      <c r="K5" s="272"/>
      <c r="L5" s="295" t="s">
        <v>124</v>
      </c>
      <c r="M5" s="270" t="s">
        <v>102</v>
      </c>
      <c r="N5" s="271"/>
      <c r="O5" s="272"/>
      <c r="P5" s="295" t="s">
        <v>124</v>
      </c>
      <c r="Q5" s="270" t="s">
        <v>102</v>
      </c>
      <c r="R5" s="271"/>
      <c r="S5" s="272"/>
    </row>
    <row r="6" spans="1:19" ht="58.9" customHeight="1">
      <c r="A6" s="263"/>
      <c r="B6" s="263"/>
      <c r="C6" s="263"/>
      <c r="D6" s="296"/>
      <c r="E6" s="9" t="s">
        <v>126</v>
      </c>
      <c r="F6" s="9" t="s">
        <v>127</v>
      </c>
      <c r="G6" s="9" t="s">
        <v>151</v>
      </c>
      <c r="H6" s="299"/>
      <c r="I6" s="296"/>
      <c r="J6" s="9" t="s">
        <v>127</v>
      </c>
      <c r="K6" s="9" t="s">
        <v>151</v>
      </c>
      <c r="L6" s="296"/>
      <c r="M6" s="9" t="s">
        <v>126</v>
      </c>
      <c r="N6" s="9" t="s">
        <v>127</v>
      </c>
      <c r="O6" s="9" t="s">
        <v>151</v>
      </c>
      <c r="P6" s="296"/>
      <c r="Q6" s="9" t="s">
        <v>126</v>
      </c>
      <c r="R6" s="9" t="s">
        <v>127</v>
      </c>
      <c r="S6" s="9" t="s">
        <v>151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92" t="s">
        <v>155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4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81" t="s">
        <v>124</v>
      </c>
      <c r="B14" s="282"/>
      <c r="C14" s="283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73" t="s">
        <v>133</v>
      </c>
      <c r="B15" s="274"/>
      <c r="C15" s="275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84" t="s">
        <v>156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6"/>
    </row>
    <row r="17" spans="1:19" ht="95.25" customHeight="1" thickBot="1">
      <c r="A17" s="187" t="s">
        <v>34</v>
      </c>
      <c r="B17" s="128" t="s">
        <v>239</v>
      </c>
      <c r="C17" s="128" t="s">
        <v>241</v>
      </c>
      <c r="D17" s="188">
        <v>8500000</v>
      </c>
      <c r="E17" s="10"/>
      <c r="F17" s="10"/>
      <c r="G17" s="10"/>
      <c r="H17" s="193"/>
      <c r="I17" s="215">
        <f>SUM(J17,K17)</f>
        <v>427135.79</v>
      </c>
      <c r="J17" s="219">
        <v>427135.79</v>
      </c>
      <c r="K17" s="217"/>
      <c r="L17" s="188">
        <f>SUM(M17,N17,O17)</f>
        <v>427135.79</v>
      </c>
      <c r="M17" s="216"/>
      <c r="N17" s="219">
        <v>427135.79</v>
      </c>
      <c r="O17" s="217"/>
      <c r="P17" s="188">
        <f>SUM(Q17:S17)</f>
        <v>8500000</v>
      </c>
      <c r="Q17" s="188">
        <f>(D17+H17)-M17</f>
        <v>8500000</v>
      </c>
      <c r="R17" s="188">
        <f t="shared" ref="R17:S20" si="2">J17-N17</f>
        <v>0</v>
      </c>
      <c r="S17" s="189">
        <f t="shared" si="2"/>
        <v>0</v>
      </c>
    </row>
    <row r="18" spans="1:19" ht="95.25" customHeight="1" thickBot="1">
      <c r="A18" s="183" t="s">
        <v>244</v>
      </c>
      <c r="B18" s="128" t="s">
        <v>245</v>
      </c>
      <c r="C18" s="128" t="s">
        <v>246</v>
      </c>
      <c r="D18" s="185">
        <v>1800000</v>
      </c>
      <c r="E18" s="10"/>
      <c r="F18" s="10"/>
      <c r="G18" s="10"/>
      <c r="H18" s="193"/>
      <c r="I18" s="188">
        <f>SUM(J18,K18)</f>
        <v>119498.65</v>
      </c>
      <c r="J18" s="218">
        <v>119498.65</v>
      </c>
      <c r="K18" s="186"/>
      <c r="L18" s="188">
        <f>SUM(M18,N18,O18)</f>
        <v>719498.65</v>
      </c>
      <c r="M18" s="184">
        <v>600000</v>
      </c>
      <c r="N18" s="184">
        <v>119498.65</v>
      </c>
      <c r="O18" s="186"/>
      <c r="P18" s="188">
        <f>SUM(Q18:S18)</f>
        <v>1200000</v>
      </c>
      <c r="Q18" s="188">
        <f>(D18+H18)-M18</f>
        <v>1200000</v>
      </c>
      <c r="R18" s="188">
        <f t="shared" si="2"/>
        <v>0</v>
      </c>
      <c r="S18" s="189">
        <f t="shared" si="2"/>
        <v>0</v>
      </c>
    </row>
    <row r="19" spans="1:19" ht="94.5" customHeight="1" thickBot="1">
      <c r="A19" s="183" t="s">
        <v>238</v>
      </c>
      <c r="B19" s="128" t="s">
        <v>240</v>
      </c>
      <c r="C19" s="128" t="s">
        <v>242</v>
      </c>
      <c r="D19" s="185">
        <v>5000000</v>
      </c>
      <c r="E19" s="10"/>
      <c r="F19" s="10"/>
      <c r="G19" s="10"/>
      <c r="H19" s="193"/>
      <c r="I19" s="188">
        <f>SUM(J19,K19)</f>
        <v>238367.69</v>
      </c>
      <c r="J19" s="247">
        <v>238367.69</v>
      </c>
      <c r="K19" s="186"/>
      <c r="L19" s="188">
        <f>SUM(M19,N19,O19)</f>
        <v>5238367.6900000004</v>
      </c>
      <c r="M19" s="247">
        <v>5000000</v>
      </c>
      <c r="N19" s="247">
        <v>238367.69</v>
      </c>
      <c r="O19" s="186"/>
      <c r="P19" s="188">
        <f>SUM(Q19:S19)</f>
        <v>0</v>
      </c>
      <c r="Q19" s="188">
        <f>(D19+H19)-M19</f>
        <v>0</v>
      </c>
      <c r="R19" s="188">
        <f t="shared" si="2"/>
        <v>0</v>
      </c>
      <c r="S19" s="189">
        <f t="shared" si="2"/>
        <v>0</v>
      </c>
    </row>
    <row r="20" spans="1:19" ht="90.75" hidden="1" thickBot="1">
      <c r="A20" s="290" t="s">
        <v>196</v>
      </c>
      <c r="B20" s="128" t="s">
        <v>3</v>
      </c>
      <c r="C20" s="128" t="s">
        <v>4</v>
      </c>
      <c r="D20" s="124">
        <v>0</v>
      </c>
      <c r="E20" s="194"/>
      <c r="F20" s="194"/>
      <c r="G20" s="194"/>
      <c r="H20" s="194"/>
      <c r="I20" s="124">
        <f>SUM(J20,K20)</f>
        <v>0</v>
      </c>
      <c r="J20" s="152"/>
      <c r="K20" s="125"/>
      <c r="L20" s="124">
        <f>SUM(M20,N20,O20)</f>
        <v>0</v>
      </c>
      <c r="M20" s="152"/>
      <c r="N20" s="152"/>
      <c r="O20" s="125"/>
      <c r="P20" s="124">
        <f>SUM(Q20:S20)</f>
        <v>0</v>
      </c>
      <c r="Q20" s="124">
        <f>(D20+H20)-M20</f>
        <v>0</v>
      </c>
      <c r="R20" s="124">
        <f t="shared" si="2"/>
        <v>0</v>
      </c>
      <c r="S20" s="126">
        <f t="shared" si="2"/>
        <v>0</v>
      </c>
    </row>
    <row r="21" spans="1:19" ht="60.75" thickBot="1">
      <c r="A21" s="291"/>
      <c r="B21" s="128" t="s">
        <v>15</v>
      </c>
      <c r="C21" s="128" t="s">
        <v>16</v>
      </c>
      <c r="D21" s="124">
        <v>500000</v>
      </c>
      <c r="E21" s="194"/>
      <c r="F21" s="194"/>
      <c r="G21" s="194"/>
      <c r="H21" s="195"/>
      <c r="I21" s="124">
        <f>SUM(J21,K21)</f>
        <v>4713.7700000000004</v>
      </c>
      <c r="J21" s="152">
        <v>4713.7700000000004</v>
      </c>
      <c r="K21" s="125"/>
      <c r="L21" s="124">
        <f>SUM(M21,N21,O21)</f>
        <v>504713.77</v>
      </c>
      <c r="M21" s="152">
        <v>500000</v>
      </c>
      <c r="N21" s="152">
        <v>4713.7700000000004</v>
      </c>
      <c r="O21" s="125"/>
      <c r="P21" s="124">
        <f>SUM(Q21:S21)</f>
        <v>0</v>
      </c>
      <c r="Q21" s="124">
        <f>(D21+H21)-M21</f>
        <v>0</v>
      </c>
      <c r="R21" s="124"/>
      <c r="S21" s="126"/>
    </row>
    <row r="22" spans="1:19" s="97" customFormat="1" ht="14.25">
      <c r="A22" s="287" t="s">
        <v>124</v>
      </c>
      <c r="B22" s="288"/>
      <c r="C22" s="289"/>
      <c r="D22" s="127">
        <f>SUM(D17:D21)</f>
        <v>15800000</v>
      </c>
      <c r="E22" s="127">
        <f>SUM(E17:E21)</f>
        <v>0</v>
      </c>
      <c r="F22" s="127">
        <f>SUM(F17:F21)</f>
        <v>0</v>
      </c>
      <c r="G22" s="127">
        <f>SUM(G17:G21)</f>
        <v>0</v>
      </c>
      <c r="H22" s="127">
        <f>SUM(H17:H21)</f>
        <v>0</v>
      </c>
      <c r="I22" s="127">
        <f t="shared" ref="I22:O22" si="3">SUM(I17:I21)</f>
        <v>789715.89999999991</v>
      </c>
      <c r="J22" s="127">
        <f t="shared" si="3"/>
        <v>789715.89999999991</v>
      </c>
      <c r="K22" s="127">
        <f t="shared" si="3"/>
        <v>0</v>
      </c>
      <c r="L22" s="127">
        <f t="shared" si="3"/>
        <v>6889715.9000000004</v>
      </c>
      <c r="M22" s="127">
        <f t="shared" si="3"/>
        <v>6100000</v>
      </c>
      <c r="N22" s="127">
        <f t="shared" si="3"/>
        <v>789715.89999999991</v>
      </c>
      <c r="O22" s="127">
        <f t="shared" si="3"/>
        <v>0</v>
      </c>
      <c r="P22" s="127">
        <f>SUM(P17:P21)</f>
        <v>9700000</v>
      </c>
      <c r="Q22" s="127">
        <f>SUM(Q17:Q21)</f>
        <v>9700000</v>
      </c>
      <c r="R22" s="127">
        <f>SUM(R20:R21)</f>
        <v>0</v>
      </c>
      <c r="S22" s="127">
        <f>SUM(S20:S21)</f>
        <v>0</v>
      </c>
    </row>
    <row r="23" spans="1:19">
      <c r="A23" s="273" t="s">
        <v>134</v>
      </c>
      <c r="B23" s="274"/>
      <c r="C23" s="275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97" customFormat="1" ht="14.25">
      <c r="A24" s="281" t="s">
        <v>157</v>
      </c>
      <c r="B24" s="282"/>
      <c r="C24" s="283"/>
      <c r="D24" s="96">
        <f t="shared" ref="D24:S24" si="4">SUM(D14,D22)</f>
        <v>15800000</v>
      </c>
      <c r="E24" s="96">
        <f t="shared" si="4"/>
        <v>0</v>
      </c>
      <c r="F24" s="96">
        <f t="shared" si="4"/>
        <v>0</v>
      </c>
      <c r="G24" s="96">
        <f t="shared" si="4"/>
        <v>0</v>
      </c>
      <c r="H24" s="96">
        <f t="shared" si="4"/>
        <v>0</v>
      </c>
      <c r="I24" s="96">
        <f t="shared" si="4"/>
        <v>789715.89999999991</v>
      </c>
      <c r="J24" s="96">
        <f t="shared" si="4"/>
        <v>789715.89999999991</v>
      </c>
      <c r="K24" s="96">
        <f t="shared" si="4"/>
        <v>0</v>
      </c>
      <c r="L24" s="96">
        <f t="shared" si="4"/>
        <v>6889715.9000000004</v>
      </c>
      <c r="M24" s="96">
        <f t="shared" si="4"/>
        <v>6100000</v>
      </c>
      <c r="N24" s="96">
        <f t="shared" si="4"/>
        <v>789715.89999999991</v>
      </c>
      <c r="O24" s="96">
        <f t="shared" si="4"/>
        <v>0</v>
      </c>
      <c r="P24" s="96">
        <f t="shared" si="4"/>
        <v>9700000</v>
      </c>
      <c r="Q24" s="96">
        <f t="shared" si="4"/>
        <v>9700000</v>
      </c>
      <c r="R24" s="96">
        <f t="shared" si="4"/>
        <v>0</v>
      </c>
      <c r="S24" s="96">
        <f t="shared" si="4"/>
        <v>0</v>
      </c>
    </row>
    <row r="25" spans="1:19" s="14" customFormat="1" ht="14.25">
      <c r="A25" s="278" t="s">
        <v>158</v>
      </c>
      <c r="B25" s="279"/>
      <c r="C25" s="28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140</v>
      </c>
    </row>
    <row r="27" spans="1:19">
      <c r="A27" s="1" t="s">
        <v>146</v>
      </c>
    </row>
    <row r="28" spans="1:19">
      <c r="A28" s="1" t="s">
        <v>147</v>
      </c>
    </row>
    <row r="30" spans="1:19" ht="15.75">
      <c r="A30" s="276" t="s">
        <v>197</v>
      </c>
      <c r="B30" s="277"/>
      <c r="C30" s="4"/>
      <c r="D30" s="4"/>
      <c r="E30" s="4"/>
      <c r="F30" s="4"/>
      <c r="G30" s="4"/>
      <c r="H30" s="4"/>
      <c r="I30" s="4" t="s">
        <v>198</v>
      </c>
    </row>
    <row r="31" spans="1:19" ht="15.75">
      <c r="A31" s="115"/>
      <c r="B31" s="116"/>
      <c r="C31" s="4"/>
      <c r="D31" s="4"/>
      <c r="E31" s="4"/>
      <c r="F31" s="4"/>
      <c r="G31" s="4"/>
      <c r="H31" s="4"/>
      <c r="I31" s="4"/>
    </row>
    <row r="32" spans="1:19" ht="15.75">
      <c r="A32" s="4"/>
      <c r="B32" s="4"/>
      <c r="C32" s="4"/>
      <c r="D32" s="4"/>
      <c r="E32" s="4"/>
      <c r="F32" s="4"/>
      <c r="G32" s="4"/>
      <c r="H32" s="4"/>
      <c r="I32" s="4"/>
    </row>
    <row r="33" spans="1:9" ht="15.75">
      <c r="A33" s="102" t="s">
        <v>199</v>
      </c>
      <c r="B33" s="4"/>
      <c r="C33" s="4"/>
      <c r="D33" s="4"/>
      <c r="E33" s="4"/>
      <c r="F33" s="4"/>
      <c r="G33" s="4"/>
      <c r="H33" s="4"/>
      <c r="I33" s="102" t="s">
        <v>11</v>
      </c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 hidden="1">
      <c r="A35" s="4"/>
      <c r="B35" s="4"/>
      <c r="C35" s="4"/>
      <c r="D35" s="4"/>
      <c r="E35" s="4"/>
      <c r="F35" s="4"/>
      <c r="G35" s="4"/>
      <c r="H35" s="4"/>
      <c r="I35" s="4"/>
    </row>
    <row r="36" spans="1:9" ht="15.75" hidden="1">
      <c r="A36" s="4"/>
      <c r="B36" s="4"/>
      <c r="C36" s="4"/>
      <c r="D36" s="4"/>
      <c r="E36" s="4"/>
      <c r="F36" s="4"/>
      <c r="G36" s="4"/>
      <c r="H36" s="4"/>
      <c r="I36" s="4"/>
    </row>
    <row r="37" spans="1:9" ht="15.75" hidden="1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102" t="s">
        <v>12</v>
      </c>
      <c r="B39" s="4"/>
      <c r="C39" s="4"/>
      <c r="D39" s="4"/>
      <c r="E39" s="4"/>
      <c r="F39" s="4"/>
      <c r="G39" s="4"/>
      <c r="H39" s="4"/>
      <c r="I39" s="4"/>
    </row>
    <row r="40" spans="1:9" ht="15.75">
      <c r="A40" s="102" t="s">
        <v>0</v>
      </c>
      <c r="B40" s="4"/>
      <c r="C40" s="4"/>
      <c r="D40" s="4"/>
      <c r="E40" s="4"/>
      <c r="F40" s="4"/>
      <c r="G40" s="4"/>
      <c r="H40" s="4"/>
      <c r="I40" s="4"/>
    </row>
  </sheetData>
  <mergeCells count="28"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A15:C15"/>
    <mergeCell ref="A30:B30"/>
    <mergeCell ref="A25:C25"/>
    <mergeCell ref="A24:C24"/>
    <mergeCell ref="A16:S16"/>
    <mergeCell ref="A23:C23"/>
    <mergeCell ref="A22:C22"/>
    <mergeCell ref="A20:A2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7"/>
  <sheetViews>
    <sheetView view="pageBreakPreview" zoomScale="75" zoomScaleNormal="80" zoomScaleSheetLayoutView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T24" sqref="T24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59" t="s">
        <v>166</v>
      </c>
      <c r="W1" s="259"/>
    </row>
    <row r="2" spans="1:23" ht="47.45" customHeight="1">
      <c r="D2" s="260" t="s">
        <v>273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</row>
    <row r="4" spans="1:23" ht="48" customHeight="1">
      <c r="A4" s="254" t="s">
        <v>120</v>
      </c>
      <c r="B4" s="254" t="s">
        <v>148</v>
      </c>
      <c r="C4" s="254" t="s">
        <v>149</v>
      </c>
      <c r="D4" s="254" t="s">
        <v>161</v>
      </c>
      <c r="E4" s="254"/>
      <c r="F4" s="254"/>
      <c r="G4" s="254"/>
      <c r="H4" s="322" t="s">
        <v>162</v>
      </c>
      <c r="I4" s="255" t="s">
        <v>154</v>
      </c>
      <c r="J4" s="256"/>
      <c r="K4" s="257"/>
      <c r="L4" s="254" t="s">
        <v>164</v>
      </c>
      <c r="M4" s="254"/>
      <c r="N4" s="254"/>
      <c r="O4" s="254"/>
      <c r="P4" s="254" t="s">
        <v>163</v>
      </c>
      <c r="Q4" s="254"/>
      <c r="R4" s="254"/>
      <c r="S4" s="254"/>
      <c r="T4" s="255" t="s">
        <v>165</v>
      </c>
      <c r="U4" s="256"/>
      <c r="V4" s="256"/>
      <c r="W4" s="257"/>
    </row>
    <row r="5" spans="1:23">
      <c r="A5" s="254"/>
      <c r="B5" s="254"/>
      <c r="C5" s="254"/>
      <c r="D5" s="258" t="s">
        <v>124</v>
      </c>
      <c r="E5" s="254" t="s">
        <v>102</v>
      </c>
      <c r="F5" s="254"/>
      <c r="G5" s="254"/>
      <c r="H5" s="323"/>
      <c r="I5" s="295" t="s">
        <v>124</v>
      </c>
      <c r="J5" s="270" t="s">
        <v>102</v>
      </c>
      <c r="K5" s="272"/>
      <c r="L5" s="258" t="s">
        <v>124</v>
      </c>
      <c r="M5" s="254" t="s">
        <v>102</v>
      </c>
      <c r="N5" s="254"/>
      <c r="O5" s="254"/>
      <c r="P5" s="258" t="s">
        <v>124</v>
      </c>
      <c r="Q5" s="254" t="s">
        <v>102</v>
      </c>
      <c r="R5" s="254"/>
      <c r="S5" s="254"/>
      <c r="T5" s="258" t="s">
        <v>124</v>
      </c>
      <c r="U5" s="254" t="s">
        <v>102</v>
      </c>
      <c r="V5" s="254"/>
      <c r="W5" s="254"/>
    </row>
    <row r="6" spans="1:23" ht="60" customHeight="1">
      <c r="A6" s="254"/>
      <c r="B6" s="254"/>
      <c r="C6" s="254"/>
      <c r="D6" s="258"/>
      <c r="E6" s="9" t="s">
        <v>126</v>
      </c>
      <c r="F6" s="9" t="s">
        <v>127</v>
      </c>
      <c r="G6" s="9" t="s">
        <v>151</v>
      </c>
      <c r="H6" s="324"/>
      <c r="I6" s="296"/>
      <c r="J6" s="9" t="s">
        <v>127</v>
      </c>
      <c r="K6" s="9" t="s">
        <v>151</v>
      </c>
      <c r="L6" s="258"/>
      <c r="M6" s="9" t="s">
        <v>126</v>
      </c>
      <c r="N6" s="9" t="s">
        <v>127</v>
      </c>
      <c r="O6" s="9" t="s">
        <v>151</v>
      </c>
      <c r="P6" s="258"/>
      <c r="Q6" s="9" t="s">
        <v>126</v>
      </c>
      <c r="R6" s="9" t="s">
        <v>127</v>
      </c>
      <c r="S6" s="9" t="s">
        <v>151</v>
      </c>
      <c r="T6" s="258"/>
      <c r="U6" s="9" t="s">
        <v>126</v>
      </c>
      <c r="V6" s="9" t="s">
        <v>127</v>
      </c>
      <c r="W6" s="9" t="s">
        <v>151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305" t="s">
        <v>159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307" t="s">
        <v>124</v>
      </c>
      <c r="B11" s="307"/>
      <c r="C11" s="30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306" t="s">
        <v>133</v>
      </c>
      <c r="B12" s="306"/>
      <c r="C12" s="30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305" t="s">
        <v>160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194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23" s="14" customFormat="1" ht="14.25">
      <c r="A17" s="307" t="s">
        <v>124</v>
      </c>
      <c r="B17" s="307"/>
      <c r="C17" s="307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23">
      <c r="A18" s="306" t="s">
        <v>134</v>
      </c>
      <c r="B18" s="306"/>
      <c r="C18" s="30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.75" thickBot="1">
      <c r="A19" s="308" t="s">
        <v>167</v>
      </c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10"/>
    </row>
    <row r="20" spans="1:23" ht="72" customHeight="1" thickBot="1">
      <c r="A20" s="141" t="s">
        <v>9</v>
      </c>
      <c r="B20" s="142" t="s">
        <v>10</v>
      </c>
      <c r="C20" s="156" t="s">
        <v>243</v>
      </c>
      <c r="D20" s="143">
        <v>1200000</v>
      </c>
      <c r="E20" s="144">
        <v>1200000</v>
      </c>
      <c r="F20" s="144"/>
      <c r="G20" s="144"/>
      <c r="H20" s="144"/>
      <c r="I20" s="143">
        <f>SUM(J20,K20)</f>
        <v>0</v>
      </c>
      <c r="J20" s="160"/>
      <c r="K20" s="144"/>
      <c r="L20" s="143">
        <f>SUM(M20,N20,O20)</f>
        <v>480000</v>
      </c>
      <c r="M20" s="249">
        <v>480000</v>
      </c>
      <c r="N20" s="160"/>
      <c r="O20" s="144"/>
      <c r="P20" s="143">
        <f>SUM(Q20,R20,S20)</f>
        <v>0</v>
      </c>
      <c r="Q20" s="160"/>
      <c r="R20" s="144"/>
      <c r="S20" s="144"/>
      <c r="T20" s="143">
        <f>SUM(U20,V20,W20)</f>
        <v>720000</v>
      </c>
      <c r="U20" s="143">
        <f>(D20+H20)-M20-Q20</f>
        <v>720000</v>
      </c>
      <c r="V20" s="143">
        <f>F20+J20-N20</f>
        <v>0</v>
      </c>
      <c r="W20" s="145"/>
    </row>
    <row r="21" spans="1:23" ht="32.25" hidden="1" customHeight="1">
      <c r="A21" s="290" t="s">
        <v>201</v>
      </c>
      <c r="B21" s="132"/>
      <c r="C21" s="157"/>
      <c r="D21" s="133">
        <f>SUM(E21,F21,G21)</f>
        <v>0</v>
      </c>
      <c r="E21" s="134"/>
      <c r="F21" s="134"/>
      <c r="G21" s="134"/>
      <c r="H21" s="149"/>
      <c r="I21" s="133">
        <f>SUM(J21,K21)</f>
        <v>0</v>
      </c>
      <c r="J21" s="149"/>
      <c r="K21" s="134"/>
      <c r="L21" s="133">
        <f>SUM(M21,N21,O21)</f>
        <v>0</v>
      </c>
      <c r="M21" s="149"/>
      <c r="N21" s="149"/>
      <c r="O21" s="134"/>
      <c r="P21" s="133">
        <f>SUM(Q21,R21,S21)</f>
        <v>0</v>
      </c>
      <c r="Q21" s="149"/>
      <c r="R21" s="134"/>
      <c r="S21" s="134"/>
      <c r="T21" s="133">
        <f>SUM(U21,V21,W21)</f>
        <v>0</v>
      </c>
      <c r="U21" s="143">
        <f>(D21+H21)-M21-Q21</f>
        <v>0</v>
      </c>
      <c r="V21" s="133">
        <f>F21+J21-N21</f>
        <v>0</v>
      </c>
      <c r="W21" s="135"/>
    </row>
    <row r="22" spans="1:23" ht="82.5" customHeight="1" thickBot="1">
      <c r="A22" s="291"/>
      <c r="B22" s="136" t="s">
        <v>8</v>
      </c>
      <c r="C22" s="158" t="s">
        <v>18</v>
      </c>
      <c r="D22" s="137">
        <v>2162207.6800000002</v>
      </c>
      <c r="E22" s="138">
        <v>2162207.6800000002</v>
      </c>
      <c r="F22" s="138"/>
      <c r="G22" s="138"/>
      <c r="H22" s="139"/>
      <c r="I22" s="137">
        <f>SUM(J22,K22)</f>
        <v>0</v>
      </c>
      <c r="J22" s="139"/>
      <c r="K22" s="138"/>
      <c r="L22" s="137">
        <f>SUM(M22,N22,O22)</f>
        <v>864883.07</v>
      </c>
      <c r="M22" s="250">
        <v>864883.07</v>
      </c>
      <c r="N22" s="139"/>
      <c r="O22" s="138"/>
      <c r="P22" s="137">
        <f>SUM(Q22,R22,S22)</f>
        <v>0</v>
      </c>
      <c r="Q22" s="139"/>
      <c r="R22" s="138"/>
      <c r="S22" s="138"/>
      <c r="T22" s="137">
        <f>SUM(U22,V22,W22)</f>
        <v>1297324.6100000003</v>
      </c>
      <c r="U22" s="143">
        <f>(D22+H22)-M22-Q22</f>
        <v>1297324.6100000003</v>
      </c>
      <c r="V22" s="137">
        <f>F22+J22-N22</f>
        <v>0</v>
      </c>
      <c r="W22" s="140"/>
    </row>
    <row r="23" spans="1:23" ht="96.75" customHeight="1" thickBot="1">
      <c r="A23" s="311"/>
      <c r="B23" s="129" t="s">
        <v>14</v>
      </c>
      <c r="C23" s="159" t="s">
        <v>19</v>
      </c>
      <c r="D23" s="130">
        <v>619292.31999999995</v>
      </c>
      <c r="E23" s="131">
        <v>619292.31999999995</v>
      </c>
      <c r="F23" s="131"/>
      <c r="G23" s="131"/>
      <c r="H23" s="150"/>
      <c r="I23" s="130">
        <f>SUM(J23,K23)</f>
        <v>0</v>
      </c>
      <c r="J23" s="150"/>
      <c r="K23" s="131"/>
      <c r="L23" s="130">
        <f>SUM(M23,N23,O23)</f>
        <v>247716.93</v>
      </c>
      <c r="M23" s="251">
        <v>247716.93</v>
      </c>
      <c r="N23" s="150"/>
      <c r="O23" s="131"/>
      <c r="P23" s="130">
        <f>SUM(Q23,R23,S23)</f>
        <v>0</v>
      </c>
      <c r="Q23" s="150"/>
      <c r="R23" s="131"/>
      <c r="S23" s="131"/>
      <c r="T23" s="130">
        <f>SUM(U23,V23,W23)</f>
        <v>371575.38999999996</v>
      </c>
      <c r="U23" s="143">
        <f>(D23+H23)-M23-Q23</f>
        <v>371575.38999999996</v>
      </c>
      <c r="V23" s="130">
        <f>F23+J23-N23</f>
        <v>0</v>
      </c>
      <c r="W23" s="130"/>
    </row>
    <row r="24" spans="1:23" s="14" customFormat="1" ht="14.25">
      <c r="A24" s="307" t="s">
        <v>124</v>
      </c>
      <c r="B24" s="307"/>
      <c r="C24" s="307"/>
      <c r="D24" s="27">
        <f t="shared" ref="D24:W24" si="1">SUM(D20:D23)</f>
        <v>3981500</v>
      </c>
      <c r="E24" s="27">
        <f t="shared" si="1"/>
        <v>3981500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0</v>
      </c>
      <c r="L24" s="27">
        <f t="shared" si="1"/>
        <v>1592599.9999999998</v>
      </c>
      <c r="M24" s="27">
        <f>SUM(M20:M23)</f>
        <v>1592599.9999999998</v>
      </c>
      <c r="N24" s="27">
        <f t="shared" si="1"/>
        <v>0</v>
      </c>
      <c r="O24" s="27">
        <f t="shared" si="1"/>
        <v>0</v>
      </c>
      <c r="P24" s="27">
        <f t="shared" si="1"/>
        <v>0</v>
      </c>
      <c r="Q24" s="27">
        <f t="shared" si="1"/>
        <v>0</v>
      </c>
      <c r="R24" s="27">
        <f t="shared" si="1"/>
        <v>0</v>
      </c>
      <c r="S24" s="27">
        <f t="shared" si="1"/>
        <v>0</v>
      </c>
      <c r="T24" s="27">
        <f t="shared" si="1"/>
        <v>2388900.0000000005</v>
      </c>
      <c r="U24" s="27">
        <f t="shared" si="1"/>
        <v>2388900.0000000005</v>
      </c>
      <c r="V24" s="27">
        <f t="shared" si="1"/>
        <v>0</v>
      </c>
      <c r="W24" s="27">
        <f t="shared" si="1"/>
        <v>0</v>
      </c>
    </row>
    <row r="25" spans="1:23">
      <c r="A25" s="306" t="s">
        <v>135</v>
      </c>
      <c r="B25" s="306"/>
      <c r="C25" s="30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>
      <c r="A26" s="284" t="s">
        <v>168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6"/>
    </row>
    <row r="27" spans="1:23" ht="42.75" customHeight="1">
      <c r="A27" s="303" t="s">
        <v>28</v>
      </c>
      <c r="B27" s="146" t="s">
        <v>72</v>
      </c>
      <c r="C27" s="26" t="s">
        <v>73</v>
      </c>
      <c r="D27" s="25">
        <f t="shared" ref="D27:D32" si="2">E27</f>
        <v>0</v>
      </c>
      <c r="E27" s="15"/>
      <c r="F27" s="15"/>
      <c r="G27" s="15"/>
      <c r="H27" s="147">
        <v>1900000</v>
      </c>
      <c r="I27" s="25">
        <f t="shared" ref="I27:I35" si="3">SUM(J27,K27)</f>
        <v>0</v>
      </c>
      <c r="J27" s="147"/>
      <c r="K27" s="147"/>
      <c r="L27" s="25">
        <f t="shared" ref="L27:L35" si="4">SUM(M27,N27,O27)</f>
        <v>0</v>
      </c>
      <c r="M27" s="147"/>
      <c r="N27" s="147"/>
      <c r="O27" s="147"/>
      <c r="P27" s="25">
        <f t="shared" ref="P27:P35" si="5">SUM(Q27,R27,S27)</f>
        <v>0</v>
      </c>
      <c r="Q27" s="147"/>
      <c r="R27" s="15"/>
      <c r="S27" s="15"/>
      <c r="T27" s="148">
        <f t="shared" ref="T27:T35" si="6">SUM(U27,V27,W27)</f>
        <v>1900000</v>
      </c>
      <c r="U27" s="148">
        <f t="shared" ref="U27:U73" si="7">(D27+H27)-M27-Q27</f>
        <v>1900000</v>
      </c>
      <c r="V27" s="25">
        <f t="shared" ref="V27:V35" si="8">F27+J27-N27</f>
        <v>0</v>
      </c>
      <c r="W27" s="154"/>
    </row>
    <row r="28" spans="1:23" ht="46.5" customHeight="1">
      <c r="A28" s="303"/>
      <c r="B28" s="146" t="s">
        <v>20</v>
      </c>
      <c r="C28" s="26" t="s">
        <v>40</v>
      </c>
      <c r="D28" s="25">
        <f t="shared" si="2"/>
        <v>75000</v>
      </c>
      <c r="E28" s="15">
        <v>75000</v>
      </c>
      <c r="F28" s="15"/>
      <c r="G28" s="15"/>
      <c r="H28" s="147"/>
      <c r="I28" s="25">
        <f t="shared" si="3"/>
        <v>46.85</v>
      </c>
      <c r="J28" s="147">
        <v>46.85</v>
      </c>
      <c r="K28" s="147"/>
      <c r="L28" s="25">
        <f t="shared" si="4"/>
        <v>75046.850000000006</v>
      </c>
      <c r="M28" s="147">
        <v>75000</v>
      </c>
      <c r="N28" s="147">
        <v>46.85</v>
      </c>
      <c r="O28" s="147"/>
      <c r="P28" s="25">
        <f t="shared" si="5"/>
        <v>0</v>
      </c>
      <c r="Q28" s="147"/>
      <c r="R28" s="15"/>
      <c r="S28" s="15"/>
      <c r="T28" s="148">
        <f t="shared" si="6"/>
        <v>0</v>
      </c>
      <c r="U28" s="148">
        <f t="shared" si="7"/>
        <v>0</v>
      </c>
      <c r="V28" s="25">
        <f t="shared" si="8"/>
        <v>0</v>
      </c>
      <c r="W28" s="154"/>
    </row>
    <row r="29" spans="1:23" ht="46.5" customHeight="1">
      <c r="A29" s="303"/>
      <c r="B29" s="26" t="s">
        <v>29</v>
      </c>
      <c r="C29" s="26" t="s">
        <v>40</v>
      </c>
      <c r="D29" s="25">
        <f t="shared" si="2"/>
        <v>75000</v>
      </c>
      <c r="E29" s="15">
        <v>75000</v>
      </c>
      <c r="F29" s="15"/>
      <c r="G29" s="15"/>
      <c r="H29" s="147"/>
      <c r="I29" s="25">
        <f t="shared" si="3"/>
        <v>46.85</v>
      </c>
      <c r="J29" s="147">
        <v>46.85</v>
      </c>
      <c r="K29" s="147"/>
      <c r="L29" s="25">
        <f t="shared" si="4"/>
        <v>75046.850000000006</v>
      </c>
      <c r="M29" s="147">
        <v>75000</v>
      </c>
      <c r="N29" s="147">
        <v>46.85</v>
      </c>
      <c r="O29" s="147"/>
      <c r="P29" s="25">
        <f t="shared" si="5"/>
        <v>0</v>
      </c>
      <c r="Q29" s="147"/>
      <c r="R29" s="15"/>
      <c r="S29" s="15"/>
      <c r="T29" s="148">
        <f t="shared" si="6"/>
        <v>0</v>
      </c>
      <c r="U29" s="148">
        <f t="shared" si="7"/>
        <v>0</v>
      </c>
      <c r="V29" s="25">
        <f t="shared" si="8"/>
        <v>0</v>
      </c>
      <c r="W29" s="154"/>
    </row>
    <row r="30" spans="1:23" ht="57.75" customHeight="1">
      <c r="A30" s="303"/>
      <c r="B30" s="164" t="s">
        <v>35</v>
      </c>
      <c r="C30" s="164" t="s">
        <v>56</v>
      </c>
      <c r="D30" s="25">
        <f t="shared" si="2"/>
        <v>325000</v>
      </c>
      <c r="E30" s="165">
        <v>325000</v>
      </c>
      <c r="F30" s="165"/>
      <c r="G30" s="165"/>
      <c r="H30" s="167"/>
      <c r="I30" s="25">
        <f t="shared" si="3"/>
        <v>203.01</v>
      </c>
      <c r="J30" s="167">
        <v>203.01</v>
      </c>
      <c r="K30" s="167"/>
      <c r="L30" s="25">
        <f t="shared" si="4"/>
        <v>325203.01</v>
      </c>
      <c r="M30" s="167">
        <v>325000</v>
      </c>
      <c r="N30" s="167">
        <v>203.01</v>
      </c>
      <c r="O30" s="167"/>
      <c r="P30" s="25">
        <f t="shared" si="5"/>
        <v>0</v>
      </c>
      <c r="Q30" s="167"/>
      <c r="R30" s="165"/>
      <c r="S30" s="165"/>
      <c r="T30" s="148">
        <f t="shared" si="6"/>
        <v>0</v>
      </c>
      <c r="U30" s="148">
        <f t="shared" si="7"/>
        <v>0</v>
      </c>
      <c r="V30" s="25">
        <f t="shared" si="8"/>
        <v>0</v>
      </c>
      <c r="W30" s="182"/>
    </row>
    <row r="31" spans="1:23" ht="57.75" customHeight="1">
      <c r="A31" s="303"/>
      <c r="B31" s="164" t="s">
        <v>77</v>
      </c>
      <c r="C31" s="164" t="s">
        <v>78</v>
      </c>
      <c r="D31" s="25">
        <f t="shared" si="2"/>
        <v>0</v>
      </c>
      <c r="E31" s="165"/>
      <c r="F31" s="165"/>
      <c r="G31" s="165"/>
      <c r="H31" s="167">
        <v>975000</v>
      </c>
      <c r="I31" s="25">
        <f t="shared" si="3"/>
        <v>0</v>
      </c>
      <c r="J31" s="167"/>
      <c r="K31" s="167"/>
      <c r="L31" s="25">
        <f t="shared" si="4"/>
        <v>0</v>
      </c>
      <c r="M31" s="167"/>
      <c r="N31" s="167"/>
      <c r="O31" s="167"/>
      <c r="P31" s="25">
        <f t="shared" si="5"/>
        <v>0</v>
      </c>
      <c r="Q31" s="167"/>
      <c r="R31" s="165"/>
      <c r="S31" s="165"/>
      <c r="T31" s="148">
        <f t="shared" si="6"/>
        <v>975000</v>
      </c>
      <c r="U31" s="148">
        <f t="shared" si="7"/>
        <v>975000</v>
      </c>
      <c r="V31" s="25">
        <f t="shared" si="8"/>
        <v>0</v>
      </c>
      <c r="W31" s="182"/>
    </row>
    <row r="32" spans="1:23" ht="57.75" customHeight="1" thickBot="1">
      <c r="A32" s="303"/>
      <c r="B32" s="164" t="s">
        <v>251</v>
      </c>
      <c r="C32" s="164" t="s">
        <v>252</v>
      </c>
      <c r="D32" s="25">
        <f t="shared" si="2"/>
        <v>500000</v>
      </c>
      <c r="E32" s="165">
        <v>500000</v>
      </c>
      <c r="F32" s="165"/>
      <c r="G32" s="165"/>
      <c r="H32" s="167"/>
      <c r="I32" s="25">
        <f t="shared" si="3"/>
        <v>312.33</v>
      </c>
      <c r="J32" s="167">
        <v>312.33</v>
      </c>
      <c r="K32" s="167"/>
      <c r="L32" s="25">
        <f t="shared" si="4"/>
        <v>500312.33</v>
      </c>
      <c r="M32" s="167">
        <v>500000</v>
      </c>
      <c r="N32" s="167">
        <v>312.33</v>
      </c>
      <c r="O32" s="167"/>
      <c r="P32" s="25">
        <f t="shared" si="5"/>
        <v>0</v>
      </c>
      <c r="Q32" s="167"/>
      <c r="R32" s="165"/>
      <c r="S32" s="165"/>
      <c r="T32" s="148">
        <f t="shared" si="6"/>
        <v>0</v>
      </c>
      <c r="U32" s="148">
        <f t="shared" si="7"/>
        <v>0</v>
      </c>
      <c r="V32" s="25">
        <f t="shared" si="8"/>
        <v>0</v>
      </c>
      <c r="W32" s="182"/>
    </row>
    <row r="33" spans="1:23" ht="48" customHeight="1" thickBot="1">
      <c r="A33" s="312" t="s">
        <v>33</v>
      </c>
      <c r="B33" s="26" t="s">
        <v>253</v>
      </c>
      <c r="C33" s="232" t="s">
        <v>254</v>
      </c>
      <c r="D33" s="233">
        <f>SUM(E33,F33,G33)</f>
        <v>0</v>
      </c>
      <c r="E33" s="234"/>
      <c r="F33" s="234"/>
      <c r="G33" s="234"/>
      <c r="H33" s="235">
        <v>270800</v>
      </c>
      <c r="I33" s="233">
        <f t="shared" si="3"/>
        <v>137.25</v>
      </c>
      <c r="J33" s="235">
        <v>137.25</v>
      </c>
      <c r="K33" s="234"/>
      <c r="L33" s="233">
        <f t="shared" si="4"/>
        <v>270937.25</v>
      </c>
      <c r="M33" s="235">
        <v>270800</v>
      </c>
      <c r="N33" s="235">
        <v>137.25</v>
      </c>
      <c r="O33" s="235"/>
      <c r="P33" s="233">
        <f t="shared" si="5"/>
        <v>0</v>
      </c>
      <c r="Q33" s="235"/>
      <c r="R33" s="234"/>
      <c r="S33" s="234"/>
      <c r="T33" s="236">
        <f t="shared" si="6"/>
        <v>0</v>
      </c>
      <c r="U33" s="236">
        <f t="shared" si="7"/>
        <v>0</v>
      </c>
      <c r="V33" s="233">
        <f t="shared" si="8"/>
        <v>0</v>
      </c>
      <c r="W33" s="237"/>
    </row>
    <row r="34" spans="1:23" ht="48" customHeight="1">
      <c r="A34" s="313"/>
      <c r="B34" s="26" t="s">
        <v>88</v>
      </c>
      <c r="C34" s="243" t="s">
        <v>89</v>
      </c>
      <c r="D34" s="233">
        <f>SUM(E34,F34,G34)</f>
        <v>0</v>
      </c>
      <c r="E34" s="244"/>
      <c r="F34" s="244"/>
      <c r="G34" s="244"/>
      <c r="H34" s="245">
        <v>1370800</v>
      </c>
      <c r="I34" s="233">
        <f t="shared" si="3"/>
        <v>0</v>
      </c>
      <c r="J34" s="245"/>
      <c r="K34" s="244"/>
      <c r="L34" s="233">
        <f t="shared" si="4"/>
        <v>0</v>
      </c>
      <c r="M34" s="245"/>
      <c r="N34" s="245"/>
      <c r="O34" s="245"/>
      <c r="P34" s="25">
        <f t="shared" si="5"/>
        <v>0</v>
      </c>
      <c r="Q34" s="245"/>
      <c r="R34" s="244"/>
      <c r="S34" s="244"/>
      <c r="T34" s="236">
        <f t="shared" si="6"/>
        <v>1370800</v>
      </c>
      <c r="U34" s="236">
        <f t="shared" si="7"/>
        <v>1370800</v>
      </c>
      <c r="V34" s="233">
        <f t="shared" si="8"/>
        <v>0</v>
      </c>
      <c r="W34" s="246"/>
    </row>
    <row r="35" spans="1:23" ht="48" customHeight="1">
      <c r="A35" s="313"/>
      <c r="B35" s="26" t="s">
        <v>263</v>
      </c>
      <c r="C35" s="26" t="s">
        <v>264</v>
      </c>
      <c r="D35" s="25">
        <v>0</v>
      </c>
      <c r="E35" s="15"/>
      <c r="F35" s="15"/>
      <c r="G35" s="15"/>
      <c r="H35" s="147">
        <v>1100000</v>
      </c>
      <c r="I35" s="25">
        <f t="shared" si="3"/>
        <v>147.66999999999999</v>
      </c>
      <c r="J35" s="147">
        <v>147.66999999999999</v>
      </c>
      <c r="K35" s="15"/>
      <c r="L35" s="25">
        <f t="shared" si="4"/>
        <v>1100147.67</v>
      </c>
      <c r="M35" s="147">
        <v>1100000</v>
      </c>
      <c r="N35" s="147">
        <v>147.66999999999999</v>
      </c>
      <c r="O35" s="147"/>
      <c r="P35" s="222">
        <f t="shared" si="5"/>
        <v>0</v>
      </c>
      <c r="Q35" s="147"/>
      <c r="R35" s="15"/>
      <c r="S35" s="15"/>
      <c r="T35" s="148">
        <f t="shared" si="6"/>
        <v>0</v>
      </c>
      <c r="U35" s="148">
        <f t="shared" si="7"/>
        <v>0</v>
      </c>
      <c r="V35" s="25">
        <f t="shared" si="8"/>
        <v>0</v>
      </c>
      <c r="W35" s="25"/>
    </row>
    <row r="36" spans="1:23" ht="48" customHeight="1" thickBot="1">
      <c r="A36" s="314"/>
      <c r="B36" s="238" t="s">
        <v>261</v>
      </c>
      <c r="C36" s="239" t="s">
        <v>260</v>
      </c>
      <c r="D36" s="205">
        <f t="shared" ref="D36:D46" si="9">E36</f>
        <v>0</v>
      </c>
      <c r="E36" s="240"/>
      <c r="F36" s="240"/>
      <c r="G36" s="240"/>
      <c r="H36" s="241">
        <v>1100000</v>
      </c>
      <c r="I36" s="205">
        <f t="shared" ref="I36:I46" si="10">SUM(J36,K36)</f>
        <v>0</v>
      </c>
      <c r="J36" s="241"/>
      <c r="K36" s="240"/>
      <c r="L36" s="205">
        <f t="shared" ref="L36:L46" si="11">SUM(M36,N36,O36)</f>
        <v>0</v>
      </c>
      <c r="M36" s="241"/>
      <c r="N36" s="241"/>
      <c r="O36" s="241"/>
      <c r="P36" s="205">
        <f t="shared" ref="P36:P46" si="12">SUM(Q36,R36,S36)</f>
        <v>0</v>
      </c>
      <c r="Q36" s="241"/>
      <c r="R36" s="240"/>
      <c r="S36" s="240"/>
      <c r="T36" s="206">
        <f t="shared" ref="T36:T46" si="13">SUM(U36,V36,W36)</f>
        <v>1100000</v>
      </c>
      <c r="U36" s="206">
        <f t="shared" si="7"/>
        <v>1100000</v>
      </c>
      <c r="V36" s="205">
        <f t="shared" ref="V36:V45" si="14">F36+J36-N36</f>
        <v>0</v>
      </c>
      <c r="W36" s="242"/>
    </row>
    <row r="37" spans="1:23" ht="37.5" customHeight="1">
      <c r="A37" s="300" t="s">
        <v>202</v>
      </c>
      <c r="B37" s="213" t="s">
        <v>21</v>
      </c>
      <c r="C37" s="159" t="s">
        <v>41</v>
      </c>
      <c r="D37" s="130">
        <f t="shared" si="9"/>
        <v>25000</v>
      </c>
      <c r="E37" s="131">
        <v>25000</v>
      </c>
      <c r="F37" s="131"/>
      <c r="G37" s="150"/>
      <c r="H37" s="150"/>
      <c r="I37" s="130">
        <f t="shared" si="10"/>
        <v>15.68</v>
      </c>
      <c r="J37" s="150">
        <v>15.68</v>
      </c>
      <c r="K37" s="131"/>
      <c r="L37" s="130">
        <f t="shared" si="11"/>
        <v>25015.68</v>
      </c>
      <c r="M37" s="150">
        <v>25000</v>
      </c>
      <c r="N37" s="150">
        <v>15.68</v>
      </c>
      <c r="O37" s="150"/>
      <c r="P37" s="130">
        <f t="shared" si="12"/>
        <v>0</v>
      </c>
      <c r="Q37" s="150"/>
      <c r="R37" s="131"/>
      <c r="S37" s="131"/>
      <c r="T37" s="153">
        <f t="shared" si="13"/>
        <v>0</v>
      </c>
      <c r="U37" s="153">
        <f t="shared" si="7"/>
        <v>0</v>
      </c>
      <c r="V37" s="130">
        <f t="shared" si="14"/>
        <v>0</v>
      </c>
      <c r="W37" s="214"/>
    </row>
    <row r="38" spans="1:23" ht="37.5" customHeight="1">
      <c r="A38" s="300"/>
      <c r="B38" s="162" t="s">
        <v>25</v>
      </c>
      <c r="C38" s="163" t="s">
        <v>42</v>
      </c>
      <c r="D38" s="130">
        <f t="shared" si="9"/>
        <v>13250</v>
      </c>
      <c r="E38" s="15">
        <v>13250</v>
      </c>
      <c r="F38" s="15"/>
      <c r="G38" s="147"/>
      <c r="H38" s="147"/>
      <c r="I38" s="25">
        <f t="shared" si="10"/>
        <v>8.31</v>
      </c>
      <c r="J38" s="147">
        <v>8.31</v>
      </c>
      <c r="K38" s="15"/>
      <c r="L38" s="25">
        <f t="shared" si="11"/>
        <v>13258.31</v>
      </c>
      <c r="M38" s="147">
        <v>13250</v>
      </c>
      <c r="N38" s="147">
        <v>8.31</v>
      </c>
      <c r="O38" s="147"/>
      <c r="P38" s="25">
        <f t="shared" si="12"/>
        <v>0</v>
      </c>
      <c r="Q38" s="147"/>
      <c r="R38" s="15"/>
      <c r="S38" s="15"/>
      <c r="T38" s="148">
        <f t="shared" si="13"/>
        <v>0</v>
      </c>
      <c r="U38" s="148">
        <f t="shared" si="7"/>
        <v>0</v>
      </c>
      <c r="V38" s="25">
        <f t="shared" si="14"/>
        <v>0</v>
      </c>
      <c r="W38" s="154"/>
    </row>
    <row r="39" spans="1:23" ht="42" customHeight="1">
      <c r="A39" s="300"/>
      <c r="B39" s="163" t="s">
        <v>23</v>
      </c>
      <c r="C39" s="151" t="s">
        <v>43</v>
      </c>
      <c r="D39" s="130">
        <f t="shared" si="9"/>
        <v>11500</v>
      </c>
      <c r="E39" s="15">
        <v>11500</v>
      </c>
      <c r="F39" s="15"/>
      <c r="G39" s="147"/>
      <c r="H39" s="147"/>
      <c r="I39" s="25">
        <f t="shared" si="10"/>
        <v>7.22</v>
      </c>
      <c r="J39" s="147">
        <v>7.22</v>
      </c>
      <c r="K39" s="15"/>
      <c r="L39" s="25">
        <f t="shared" si="11"/>
        <v>11507.22</v>
      </c>
      <c r="M39" s="147">
        <v>11500</v>
      </c>
      <c r="N39" s="147">
        <v>7.22</v>
      </c>
      <c r="O39" s="147"/>
      <c r="P39" s="25">
        <f t="shared" si="12"/>
        <v>0</v>
      </c>
      <c r="Q39" s="147"/>
      <c r="R39" s="15"/>
      <c r="S39" s="15"/>
      <c r="T39" s="148">
        <f t="shared" si="13"/>
        <v>0</v>
      </c>
      <c r="U39" s="148">
        <f t="shared" ref="U39:U45" si="15">(D39+H39)-M39-Q39</f>
        <v>0</v>
      </c>
      <c r="V39" s="25">
        <f t="shared" si="14"/>
        <v>0</v>
      </c>
      <c r="W39" s="154"/>
    </row>
    <row r="40" spans="1:23" ht="42" customHeight="1">
      <c r="A40" s="300"/>
      <c r="B40" s="190" t="s">
        <v>36</v>
      </c>
      <c r="C40" s="166" t="s">
        <v>37</v>
      </c>
      <c r="D40" s="130">
        <f t="shared" si="9"/>
        <v>87500</v>
      </c>
      <c r="E40" s="165">
        <v>87500</v>
      </c>
      <c r="F40" s="165"/>
      <c r="G40" s="167"/>
      <c r="H40" s="167"/>
      <c r="I40" s="25">
        <f t="shared" si="10"/>
        <v>54.9</v>
      </c>
      <c r="J40" s="167">
        <v>54.9</v>
      </c>
      <c r="K40" s="165"/>
      <c r="L40" s="25">
        <f t="shared" si="11"/>
        <v>87554.9</v>
      </c>
      <c r="M40" s="167">
        <v>87500</v>
      </c>
      <c r="N40" s="167">
        <v>54.9</v>
      </c>
      <c r="O40" s="167"/>
      <c r="P40" s="25">
        <f t="shared" si="12"/>
        <v>0</v>
      </c>
      <c r="Q40" s="167"/>
      <c r="R40" s="165"/>
      <c r="S40" s="165"/>
      <c r="T40" s="148">
        <f t="shared" si="13"/>
        <v>0</v>
      </c>
      <c r="U40" s="148">
        <f t="shared" si="15"/>
        <v>0</v>
      </c>
      <c r="V40" s="25">
        <f t="shared" si="14"/>
        <v>0</v>
      </c>
      <c r="W40" s="182"/>
    </row>
    <row r="41" spans="1:23" ht="42" customHeight="1">
      <c r="A41" s="300"/>
      <c r="B41" s="190" t="s">
        <v>247</v>
      </c>
      <c r="C41" s="166" t="s">
        <v>248</v>
      </c>
      <c r="D41" s="130">
        <f t="shared" si="9"/>
        <v>430000</v>
      </c>
      <c r="E41" s="165">
        <v>430000</v>
      </c>
      <c r="F41" s="165"/>
      <c r="G41" s="167"/>
      <c r="H41" s="167"/>
      <c r="I41" s="25">
        <f t="shared" si="10"/>
        <v>269.77999999999997</v>
      </c>
      <c r="J41" s="167">
        <v>269.77999999999997</v>
      </c>
      <c r="K41" s="165"/>
      <c r="L41" s="25">
        <f t="shared" si="11"/>
        <v>430269.78</v>
      </c>
      <c r="M41" s="167">
        <v>430000</v>
      </c>
      <c r="N41" s="167">
        <v>269.77999999999997</v>
      </c>
      <c r="O41" s="167"/>
      <c r="P41" s="25">
        <f t="shared" si="12"/>
        <v>0</v>
      </c>
      <c r="Q41" s="167"/>
      <c r="R41" s="165"/>
      <c r="S41" s="165"/>
      <c r="T41" s="148">
        <f t="shared" si="13"/>
        <v>0</v>
      </c>
      <c r="U41" s="148">
        <f t="shared" si="15"/>
        <v>0</v>
      </c>
      <c r="V41" s="25">
        <f t="shared" si="14"/>
        <v>0</v>
      </c>
      <c r="W41" s="182"/>
    </row>
    <row r="42" spans="1:23" ht="42" customHeight="1">
      <c r="A42" s="300"/>
      <c r="B42" s="190" t="s">
        <v>64</v>
      </c>
      <c r="C42" s="166" t="s">
        <v>66</v>
      </c>
      <c r="D42" s="130">
        <f t="shared" si="9"/>
        <v>0</v>
      </c>
      <c r="E42" s="165"/>
      <c r="F42" s="165"/>
      <c r="G42" s="167"/>
      <c r="H42" s="167">
        <v>700000</v>
      </c>
      <c r="I42" s="25">
        <f t="shared" si="10"/>
        <v>0</v>
      </c>
      <c r="J42" s="167"/>
      <c r="K42" s="165"/>
      <c r="L42" s="25">
        <f t="shared" si="11"/>
        <v>0</v>
      </c>
      <c r="M42" s="167"/>
      <c r="N42" s="167"/>
      <c r="O42" s="167"/>
      <c r="P42" s="25">
        <f t="shared" si="12"/>
        <v>0</v>
      </c>
      <c r="Q42" s="167"/>
      <c r="R42" s="165"/>
      <c r="S42" s="165"/>
      <c r="T42" s="148">
        <f t="shared" si="13"/>
        <v>700000</v>
      </c>
      <c r="U42" s="148">
        <f t="shared" si="15"/>
        <v>700000</v>
      </c>
      <c r="V42" s="25">
        <f t="shared" si="14"/>
        <v>0</v>
      </c>
      <c r="W42" s="182"/>
    </row>
    <row r="43" spans="1:23" ht="42" customHeight="1">
      <c r="A43" s="300"/>
      <c r="B43" s="190" t="s">
        <v>65</v>
      </c>
      <c r="C43" s="166" t="s">
        <v>67</v>
      </c>
      <c r="D43" s="130">
        <f t="shared" si="9"/>
        <v>0</v>
      </c>
      <c r="E43" s="165"/>
      <c r="F43" s="165"/>
      <c r="G43" s="167"/>
      <c r="H43" s="167">
        <v>600000</v>
      </c>
      <c r="I43" s="25">
        <f t="shared" si="10"/>
        <v>216.99</v>
      </c>
      <c r="J43" s="167">
        <v>216.99</v>
      </c>
      <c r="K43" s="165"/>
      <c r="L43" s="25">
        <f t="shared" si="11"/>
        <v>600216.99</v>
      </c>
      <c r="M43" s="167">
        <v>600000</v>
      </c>
      <c r="N43" s="167">
        <v>216.99</v>
      </c>
      <c r="O43" s="167"/>
      <c r="P43" s="25">
        <f t="shared" si="12"/>
        <v>0</v>
      </c>
      <c r="Q43" s="167"/>
      <c r="R43" s="165"/>
      <c r="S43" s="165"/>
      <c r="T43" s="148">
        <f>SUM(U43,V43,W43)</f>
        <v>0</v>
      </c>
      <c r="U43" s="148">
        <f t="shared" si="15"/>
        <v>0</v>
      </c>
      <c r="V43" s="25">
        <f t="shared" si="14"/>
        <v>0</v>
      </c>
      <c r="W43" s="182"/>
    </row>
    <row r="44" spans="1:23" ht="42" customHeight="1">
      <c r="A44" s="300"/>
      <c r="B44" s="190" t="s">
        <v>86</v>
      </c>
      <c r="C44" s="166" t="s">
        <v>87</v>
      </c>
      <c r="D44" s="130">
        <f t="shared" si="9"/>
        <v>0</v>
      </c>
      <c r="E44" s="165"/>
      <c r="F44" s="165"/>
      <c r="G44" s="167"/>
      <c r="H44" s="167">
        <v>600000</v>
      </c>
      <c r="I44" s="25">
        <f t="shared" si="10"/>
        <v>0</v>
      </c>
      <c r="J44" s="167"/>
      <c r="K44" s="165"/>
      <c r="L44" s="25">
        <f t="shared" si="11"/>
        <v>0</v>
      </c>
      <c r="M44" s="167"/>
      <c r="N44" s="167"/>
      <c r="O44" s="167"/>
      <c r="P44" s="25">
        <f t="shared" si="12"/>
        <v>0</v>
      </c>
      <c r="Q44" s="167"/>
      <c r="R44" s="165"/>
      <c r="S44" s="165"/>
      <c r="T44" s="148">
        <f>SUM(U44,V44,W44)</f>
        <v>600000</v>
      </c>
      <c r="U44" s="148">
        <f t="shared" si="15"/>
        <v>600000</v>
      </c>
      <c r="V44" s="25">
        <f t="shared" si="14"/>
        <v>0</v>
      </c>
      <c r="W44" s="182"/>
    </row>
    <row r="45" spans="1:23" ht="42" customHeight="1">
      <c r="A45" s="300"/>
      <c r="B45" s="190" t="s">
        <v>76</v>
      </c>
      <c r="C45" s="166" t="s">
        <v>79</v>
      </c>
      <c r="D45" s="130">
        <v>0</v>
      </c>
      <c r="E45" s="165"/>
      <c r="F45" s="165"/>
      <c r="G45" s="167"/>
      <c r="H45" s="167">
        <v>587000</v>
      </c>
      <c r="I45" s="25">
        <f t="shared" si="10"/>
        <v>0</v>
      </c>
      <c r="J45" s="167"/>
      <c r="K45" s="165"/>
      <c r="L45" s="25">
        <f t="shared" si="11"/>
        <v>0</v>
      </c>
      <c r="M45" s="167"/>
      <c r="N45" s="167"/>
      <c r="O45" s="167"/>
      <c r="P45" s="25">
        <f t="shared" si="12"/>
        <v>0</v>
      </c>
      <c r="Q45" s="167"/>
      <c r="R45" s="165"/>
      <c r="S45" s="165"/>
      <c r="T45" s="148">
        <f>SUM(U45,V45,W45)</f>
        <v>587000</v>
      </c>
      <c r="U45" s="148">
        <f t="shared" si="15"/>
        <v>587000</v>
      </c>
      <c r="V45" s="25">
        <f t="shared" si="14"/>
        <v>0</v>
      </c>
      <c r="W45" s="182"/>
    </row>
    <row r="46" spans="1:23" ht="57" customHeight="1" thickBot="1">
      <c r="A46" s="301"/>
      <c r="B46" s="181" t="s">
        <v>31</v>
      </c>
      <c r="C46" s="158" t="s">
        <v>44</v>
      </c>
      <c r="D46" s="130">
        <f t="shared" si="9"/>
        <v>20000</v>
      </c>
      <c r="E46" s="138">
        <v>20000</v>
      </c>
      <c r="F46" s="138"/>
      <c r="G46" s="139"/>
      <c r="H46" s="139"/>
      <c r="I46" s="25">
        <f t="shared" si="10"/>
        <v>12.55</v>
      </c>
      <c r="J46" s="139">
        <v>12.55</v>
      </c>
      <c r="K46" s="138"/>
      <c r="L46" s="137">
        <f t="shared" si="11"/>
        <v>20012.55</v>
      </c>
      <c r="M46" s="139">
        <v>20000</v>
      </c>
      <c r="N46" s="139">
        <v>12.55</v>
      </c>
      <c r="O46" s="139"/>
      <c r="P46" s="137">
        <f t="shared" si="12"/>
        <v>0</v>
      </c>
      <c r="Q46" s="139"/>
      <c r="R46" s="138"/>
      <c r="S46" s="138"/>
      <c r="T46" s="155">
        <f t="shared" si="13"/>
        <v>0</v>
      </c>
      <c r="U46" s="155">
        <f t="shared" si="7"/>
        <v>0</v>
      </c>
      <c r="V46" s="137">
        <f t="shared" ref="V46:V56" si="16">F46+J46-N46</f>
        <v>0</v>
      </c>
      <c r="W46" s="140"/>
    </row>
    <row r="47" spans="1:23" ht="55.5" customHeight="1">
      <c r="A47" s="318" t="s">
        <v>60</v>
      </c>
      <c r="B47" s="103" t="s">
        <v>22</v>
      </c>
      <c r="C47" s="161" t="s">
        <v>45</v>
      </c>
      <c r="D47" s="104">
        <f t="shared" ref="D47:D57" si="17">E47</f>
        <v>60000</v>
      </c>
      <c r="E47" s="105">
        <v>60000</v>
      </c>
      <c r="F47" s="105"/>
      <c r="G47" s="122"/>
      <c r="H47" s="122"/>
      <c r="I47" s="104">
        <f>SUM(J47,K47)</f>
        <v>26.3</v>
      </c>
      <c r="J47" s="122">
        <v>26.3</v>
      </c>
      <c r="K47" s="105"/>
      <c r="L47" s="104">
        <f t="shared" ref="L47:L61" si="18">SUM(M47,N47,O47)</f>
        <v>60026.3</v>
      </c>
      <c r="M47" s="122">
        <v>60000</v>
      </c>
      <c r="N47" s="122">
        <v>26.3</v>
      </c>
      <c r="O47" s="122"/>
      <c r="P47" s="104">
        <f t="shared" ref="P47:P69" si="19">SUM(Q47,R47,S47)</f>
        <v>0</v>
      </c>
      <c r="Q47" s="122"/>
      <c r="R47" s="105"/>
      <c r="S47" s="105"/>
      <c r="T47" s="148">
        <f t="shared" ref="T47:T59" si="20">SUM(U47,V47,W47)</f>
        <v>0</v>
      </c>
      <c r="U47" s="148">
        <f t="shared" si="7"/>
        <v>0</v>
      </c>
      <c r="V47" s="104">
        <f t="shared" si="16"/>
        <v>0</v>
      </c>
      <c r="W47" s="104"/>
    </row>
    <row r="48" spans="1:23" ht="55.5" customHeight="1">
      <c r="A48" s="318"/>
      <c r="B48" s="196" t="s">
        <v>26</v>
      </c>
      <c r="C48" s="196" t="s">
        <v>46</v>
      </c>
      <c r="D48" s="197">
        <f t="shared" si="17"/>
        <v>12000</v>
      </c>
      <c r="E48" s="198">
        <v>12000</v>
      </c>
      <c r="F48" s="198"/>
      <c r="G48" s="198"/>
      <c r="H48" s="167"/>
      <c r="I48" s="197">
        <f>SUM(J48,K48)</f>
        <v>5.26</v>
      </c>
      <c r="J48" s="199">
        <v>5.26</v>
      </c>
      <c r="K48" s="198"/>
      <c r="L48" s="197">
        <f t="shared" si="18"/>
        <v>12005.26</v>
      </c>
      <c r="M48" s="199">
        <v>12000</v>
      </c>
      <c r="N48" s="199">
        <v>5.26</v>
      </c>
      <c r="O48" s="199"/>
      <c r="P48" s="197">
        <f t="shared" si="19"/>
        <v>0</v>
      </c>
      <c r="Q48" s="199"/>
      <c r="R48" s="198"/>
      <c r="S48" s="198"/>
      <c r="T48" s="200">
        <f t="shared" si="20"/>
        <v>0</v>
      </c>
      <c r="U48" s="200">
        <f t="shared" ref="U48:U55" si="21">(D48+H48)-M48-Q48</f>
        <v>0</v>
      </c>
      <c r="V48" s="197">
        <f t="shared" si="16"/>
        <v>0</v>
      </c>
      <c r="W48" s="197"/>
    </row>
    <row r="49" spans="1:23" ht="55.5" customHeight="1">
      <c r="A49" s="318"/>
      <c r="B49" s="196" t="s">
        <v>92</v>
      </c>
      <c r="C49" s="196" t="s">
        <v>93</v>
      </c>
      <c r="D49" s="197">
        <f t="shared" si="17"/>
        <v>0</v>
      </c>
      <c r="E49" s="198"/>
      <c r="F49" s="198"/>
      <c r="G49" s="198"/>
      <c r="H49" s="167">
        <v>5000000</v>
      </c>
      <c r="I49" s="197">
        <f>SUM(J49:K49)</f>
        <v>0</v>
      </c>
      <c r="J49" s="199"/>
      <c r="K49" s="198"/>
      <c r="L49" s="197">
        <f t="shared" si="18"/>
        <v>0</v>
      </c>
      <c r="M49" s="199"/>
      <c r="N49" s="199"/>
      <c r="O49" s="199"/>
      <c r="P49" s="197">
        <f t="shared" si="19"/>
        <v>0</v>
      </c>
      <c r="Q49" s="199"/>
      <c r="R49" s="198"/>
      <c r="S49" s="198"/>
      <c r="T49" s="200">
        <f t="shared" si="20"/>
        <v>5000000</v>
      </c>
      <c r="U49" s="200">
        <f t="shared" si="21"/>
        <v>5000000</v>
      </c>
      <c r="V49" s="197">
        <f t="shared" si="16"/>
        <v>0</v>
      </c>
      <c r="W49" s="197"/>
    </row>
    <row r="50" spans="1:23" ht="55.5" customHeight="1">
      <c r="A50" s="318"/>
      <c r="B50" s="196" t="s">
        <v>94</v>
      </c>
      <c r="C50" s="196" t="s">
        <v>95</v>
      </c>
      <c r="D50" s="197">
        <f t="shared" si="17"/>
        <v>0</v>
      </c>
      <c r="E50" s="198"/>
      <c r="F50" s="198"/>
      <c r="G50" s="198"/>
      <c r="H50" s="167">
        <v>2000000</v>
      </c>
      <c r="I50" s="197">
        <f>SUM(J50:K50)</f>
        <v>0</v>
      </c>
      <c r="J50" s="199"/>
      <c r="K50" s="198"/>
      <c r="L50" s="197">
        <f t="shared" si="18"/>
        <v>0</v>
      </c>
      <c r="M50" s="199"/>
      <c r="N50" s="199"/>
      <c r="O50" s="199"/>
      <c r="P50" s="197">
        <f t="shared" si="19"/>
        <v>0</v>
      </c>
      <c r="Q50" s="199"/>
      <c r="R50" s="198"/>
      <c r="S50" s="198"/>
      <c r="T50" s="200">
        <f t="shared" si="20"/>
        <v>2000000</v>
      </c>
      <c r="U50" s="200">
        <f t="shared" si="21"/>
        <v>2000000</v>
      </c>
      <c r="V50" s="197">
        <f t="shared" si="16"/>
        <v>0</v>
      </c>
      <c r="W50" s="197"/>
    </row>
    <row r="51" spans="1:23" ht="55.5" customHeight="1">
      <c r="A51" s="318"/>
      <c r="B51" s="196" t="s">
        <v>62</v>
      </c>
      <c r="C51" s="196" t="s">
        <v>63</v>
      </c>
      <c r="D51" s="197">
        <f t="shared" si="17"/>
        <v>0</v>
      </c>
      <c r="E51" s="198">
        <v>0</v>
      </c>
      <c r="F51" s="198"/>
      <c r="G51" s="198"/>
      <c r="H51" s="167">
        <v>1500000</v>
      </c>
      <c r="I51" s="197">
        <f>SUM(J51:K51)</f>
        <v>0</v>
      </c>
      <c r="J51" s="199"/>
      <c r="K51" s="198"/>
      <c r="L51" s="197">
        <f>SUM(M51,N51,O51)</f>
        <v>0</v>
      </c>
      <c r="M51" s="199"/>
      <c r="N51" s="199"/>
      <c r="O51" s="199"/>
      <c r="P51" s="197">
        <f t="shared" si="19"/>
        <v>0</v>
      </c>
      <c r="Q51" s="199"/>
      <c r="R51" s="198"/>
      <c r="S51" s="198"/>
      <c r="T51" s="200">
        <f t="shared" si="20"/>
        <v>1500000</v>
      </c>
      <c r="U51" s="200">
        <f t="shared" si="21"/>
        <v>1500000</v>
      </c>
      <c r="V51" s="197">
        <f t="shared" si="16"/>
        <v>0</v>
      </c>
      <c r="W51" s="197"/>
    </row>
    <row r="52" spans="1:23" ht="55.5" customHeight="1">
      <c r="A52" s="318"/>
      <c r="B52" s="196" t="s">
        <v>258</v>
      </c>
      <c r="C52" s="196" t="s">
        <v>257</v>
      </c>
      <c r="D52" s="197">
        <v>0</v>
      </c>
      <c r="E52" s="198"/>
      <c r="F52" s="198"/>
      <c r="G52" s="198"/>
      <c r="H52" s="167">
        <v>1000000</v>
      </c>
      <c r="I52" s="197">
        <f>SUM(J51,K51)</f>
        <v>0</v>
      </c>
      <c r="J52" s="199"/>
      <c r="K52" s="198"/>
      <c r="L52" s="197">
        <f t="shared" si="18"/>
        <v>0</v>
      </c>
      <c r="M52" s="199"/>
      <c r="N52" s="199"/>
      <c r="O52" s="199"/>
      <c r="P52" s="197">
        <f t="shared" si="19"/>
        <v>0</v>
      </c>
      <c r="Q52" s="199"/>
      <c r="R52" s="198"/>
      <c r="S52" s="198"/>
      <c r="T52" s="200">
        <f t="shared" si="20"/>
        <v>1000000</v>
      </c>
      <c r="U52" s="200">
        <f t="shared" si="21"/>
        <v>1000000</v>
      </c>
      <c r="V52" s="197">
        <f t="shared" si="16"/>
        <v>0</v>
      </c>
      <c r="W52" s="197"/>
    </row>
    <row r="53" spans="1:23" ht="55.5" customHeight="1">
      <c r="A53" s="318"/>
      <c r="B53" s="196" t="s">
        <v>259</v>
      </c>
      <c r="C53" s="196" t="s">
        <v>257</v>
      </c>
      <c r="D53" s="197">
        <v>0</v>
      </c>
      <c r="E53" s="198"/>
      <c r="F53" s="198"/>
      <c r="G53" s="198"/>
      <c r="H53" s="167">
        <v>1000000</v>
      </c>
      <c r="I53" s="197">
        <f>SUM(J52,K52)</f>
        <v>0</v>
      </c>
      <c r="J53" s="199"/>
      <c r="K53" s="198"/>
      <c r="L53" s="197">
        <f t="shared" si="18"/>
        <v>0</v>
      </c>
      <c r="M53" s="199"/>
      <c r="N53" s="199"/>
      <c r="O53" s="199"/>
      <c r="P53" s="197">
        <f t="shared" si="19"/>
        <v>0</v>
      </c>
      <c r="Q53" s="199"/>
      <c r="R53" s="198"/>
      <c r="S53" s="198"/>
      <c r="T53" s="200">
        <f t="shared" si="20"/>
        <v>1000000</v>
      </c>
      <c r="U53" s="200">
        <f t="shared" si="21"/>
        <v>1000000</v>
      </c>
      <c r="V53" s="197">
        <f t="shared" si="16"/>
        <v>0</v>
      </c>
      <c r="W53" s="197"/>
    </row>
    <row r="54" spans="1:23" ht="55.5" customHeight="1">
      <c r="A54" s="318"/>
      <c r="B54" s="196" t="s">
        <v>255</v>
      </c>
      <c r="C54" s="196" t="s">
        <v>256</v>
      </c>
      <c r="D54" s="197">
        <f t="shared" si="17"/>
        <v>0</v>
      </c>
      <c r="E54" s="198">
        <v>0</v>
      </c>
      <c r="F54" s="198"/>
      <c r="G54" s="198"/>
      <c r="H54" s="167">
        <v>1000000</v>
      </c>
      <c r="I54" s="197">
        <f>SUM(J54,K54)</f>
        <v>528.77</v>
      </c>
      <c r="J54" s="199">
        <v>528.77</v>
      </c>
      <c r="K54" s="198"/>
      <c r="L54" s="197">
        <f t="shared" si="18"/>
        <v>1000528.77</v>
      </c>
      <c r="M54" s="199">
        <v>1000000</v>
      </c>
      <c r="N54" s="199">
        <v>528.77</v>
      </c>
      <c r="O54" s="199"/>
      <c r="P54" s="197">
        <f t="shared" si="19"/>
        <v>0</v>
      </c>
      <c r="Q54" s="199"/>
      <c r="R54" s="198"/>
      <c r="S54" s="198"/>
      <c r="T54" s="200">
        <f t="shared" si="20"/>
        <v>0</v>
      </c>
      <c r="U54" s="200">
        <f t="shared" si="21"/>
        <v>0</v>
      </c>
      <c r="V54" s="197">
        <f t="shared" si="16"/>
        <v>0</v>
      </c>
      <c r="W54" s="197"/>
    </row>
    <row r="55" spans="1:23" ht="39.75" customHeight="1" thickBot="1">
      <c r="A55" s="318"/>
      <c r="B55" s="196" t="s">
        <v>61</v>
      </c>
      <c r="C55" s="196" t="s">
        <v>90</v>
      </c>
      <c r="D55" s="197">
        <f t="shared" si="17"/>
        <v>0</v>
      </c>
      <c r="E55" s="198">
        <v>0</v>
      </c>
      <c r="F55" s="198"/>
      <c r="G55" s="198"/>
      <c r="H55" s="167">
        <v>1000000</v>
      </c>
      <c r="I55" s="197">
        <f>SUM(J55,K55)</f>
        <v>597.26</v>
      </c>
      <c r="J55" s="199">
        <v>597.26</v>
      </c>
      <c r="K55" s="198"/>
      <c r="L55" s="197">
        <f t="shared" si="18"/>
        <v>1000597.26</v>
      </c>
      <c r="M55" s="199">
        <v>1000000</v>
      </c>
      <c r="N55" s="199">
        <v>597.26</v>
      </c>
      <c r="O55" s="199"/>
      <c r="P55" s="197">
        <f t="shared" si="19"/>
        <v>0</v>
      </c>
      <c r="Q55" s="199"/>
      <c r="R55" s="198"/>
      <c r="S55" s="198"/>
      <c r="T55" s="200">
        <f t="shared" si="20"/>
        <v>0</v>
      </c>
      <c r="U55" s="200">
        <f t="shared" si="21"/>
        <v>0</v>
      </c>
      <c r="V55" s="197">
        <f t="shared" si="16"/>
        <v>0</v>
      </c>
      <c r="W55" s="197"/>
    </row>
    <row r="56" spans="1:23" ht="38.25" customHeight="1" thickBot="1">
      <c r="A56" s="201" t="s">
        <v>5</v>
      </c>
      <c r="B56" s="175" t="s">
        <v>30</v>
      </c>
      <c r="C56" s="175" t="s">
        <v>47</v>
      </c>
      <c r="D56" s="176">
        <f t="shared" si="17"/>
        <v>35000</v>
      </c>
      <c r="E56" s="177">
        <v>35000</v>
      </c>
      <c r="F56" s="177"/>
      <c r="G56" s="177"/>
      <c r="H56" s="178"/>
      <c r="I56" s="176">
        <f>SUM(J56,K56)</f>
        <v>15.15</v>
      </c>
      <c r="J56" s="178">
        <v>15.15</v>
      </c>
      <c r="K56" s="177"/>
      <c r="L56" s="176">
        <f t="shared" si="18"/>
        <v>35015.15</v>
      </c>
      <c r="M56" s="178">
        <v>35000</v>
      </c>
      <c r="N56" s="178">
        <v>15.15</v>
      </c>
      <c r="O56" s="178"/>
      <c r="P56" s="176">
        <f t="shared" si="19"/>
        <v>0</v>
      </c>
      <c r="Q56" s="178"/>
      <c r="R56" s="177"/>
      <c r="S56" s="177"/>
      <c r="T56" s="179">
        <f t="shared" si="20"/>
        <v>0</v>
      </c>
      <c r="U56" s="179">
        <f t="shared" si="7"/>
        <v>0</v>
      </c>
      <c r="V56" s="176">
        <f t="shared" si="16"/>
        <v>0</v>
      </c>
      <c r="W56" s="180"/>
    </row>
    <row r="57" spans="1:23" ht="38.25" customHeight="1" thickBot="1">
      <c r="A57" s="174" t="s">
        <v>237</v>
      </c>
      <c r="B57" s="175"/>
      <c r="C57" s="175"/>
      <c r="D57" s="176">
        <f t="shared" si="17"/>
        <v>0</v>
      </c>
      <c r="E57" s="177"/>
      <c r="F57" s="177"/>
      <c r="G57" s="177"/>
      <c r="H57" s="178"/>
      <c r="I57" s="176"/>
      <c r="J57" s="178"/>
      <c r="K57" s="177"/>
      <c r="L57" s="176">
        <f t="shared" si="18"/>
        <v>0</v>
      </c>
      <c r="M57" s="178"/>
      <c r="N57" s="178"/>
      <c r="O57" s="178"/>
      <c r="P57" s="176">
        <f t="shared" si="19"/>
        <v>0</v>
      </c>
      <c r="Q57" s="178"/>
      <c r="R57" s="177"/>
      <c r="S57" s="177"/>
      <c r="T57" s="179">
        <f t="shared" si="20"/>
        <v>0</v>
      </c>
      <c r="U57" s="179">
        <f t="shared" si="7"/>
        <v>0</v>
      </c>
      <c r="V57" s="176"/>
      <c r="W57" s="180"/>
    </row>
    <row r="58" spans="1:23" ht="36.75" customHeight="1">
      <c r="A58" s="302" t="s">
        <v>59</v>
      </c>
      <c r="B58" s="132" t="s">
        <v>58</v>
      </c>
      <c r="C58" s="132" t="s">
        <v>48</v>
      </c>
      <c r="D58" s="224">
        <f>SUM(E58,F58,G58)</f>
        <v>15000</v>
      </c>
      <c r="E58" s="225">
        <v>15000</v>
      </c>
      <c r="F58" s="225"/>
      <c r="G58" s="225"/>
      <c r="H58" s="226"/>
      <c r="I58" s="224">
        <f t="shared" ref="I58:I68" si="22">SUM(J58,K58)</f>
        <v>9.49</v>
      </c>
      <c r="J58" s="226">
        <v>9.49</v>
      </c>
      <c r="K58" s="225"/>
      <c r="L58" s="192">
        <f t="shared" si="18"/>
        <v>15009.49</v>
      </c>
      <c r="M58" s="226">
        <v>15000</v>
      </c>
      <c r="N58" s="226">
        <v>9.49</v>
      </c>
      <c r="O58" s="226"/>
      <c r="P58" s="192">
        <f t="shared" si="19"/>
        <v>0</v>
      </c>
      <c r="Q58" s="226"/>
      <c r="R58" s="225"/>
      <c r="S58" s="225"/>
      <c r="T58" s="227">
        <f t="shared" si="20"/>
        <v>0</v>
      </c>
      <c r="U58" s="227">
        <f t="shared" si="7"/>
        <v>0</v>
      </c>
      <c r="V58" s="224">
        <f>F58+J58-N58</f>
        <v>0</v>
      </c>
      <c r="W58" s="228"/>
    </row>
    <row r="59" spans="1:23" ht="36.75" customHeight="1">
      <c r="A59" s="303"/>
      <c r="B59" s="170" t="s">
        <v>38</v>
      </c>
      <c r="C59" s="170" t="s">
        <v>49</v>
      </c>
      <c r="D59" s="171">
        <f>SUM(E59,F59,G59)</f>
        <v>30000</v>
      </c>
      <c r="E59" s="172">
        <v>30000</v>
      </c>
      <c r="F59" s="172"/>
      <c r="G59" s="172"/>
      <c r="H59" s="173"/>
      <c r="I59" s="171">
        <f t="shared" si="22"/>
        <v>18.989999999999998</v>
      </c>
      <c r="J59" s="173">
        <v>18.989999999999998</v>
      </c>
      <c r="K59" s="172"/>
      <c r="L59" s="168">
        <f t="shared" si="18"/>
        <v>30018.99</v>
      </c>
      <c r="M59" s="173">
        <v>30000</v>
      </c>
      <c r="N59" s="173">
        <v>18.989999999999998</v>
      </c>
      <c r="O59" s="173"/>
      <c r="P59" s="168">
        <f t="shared" si="19"/>
        <v>0</v>
      </c>
      <c r="Q59" s="173"/>
      <c r="R59" s="172"/>
      <c r="S59" s="172"/>
      <c r="T59" s="153">
        <f t="shared" si="20"/>
        <v>0</v>
      </c>
      <c r="U59" s="153">
        <f t="shared" si="7"/>
        <v>0</v>
      </c>
      <c r="V59" s="171">
        <f>F59+J59-N59</f>
        <v>0</v>
      </c>
      <c r="W59" s="229"/>
    </row>
    <row r="60" spans="1:23" ht="46.5" customHeight="1">
      <c r="A60" s="303"/>
      <c r="B60" s="151" t="s">
        <v>54</v>
      </c>
      <c r="C60" s="151" t="s">
        <v>55</v>
      </c>
      <c r="D60" s="171">
        <f>SUM(E60,F60,G60)</f>
        <v>350000</v>
      </c>
      <c r="E60" s="15">
        <v>350000</v>
      </c>
      <c r="F60" s="15"/>
      <c r="G60" s="15"/>
      <c r="H60" s="147"/>
      <c r="I60" s="25">
        <f t="shared" si="22"/>
        <v>221.51</v>
      </c>
      <c r="J60" s="122">
        <v>221.51</v>
      </c>
      <c r="K60" s="15"/>
      <c r="L60" s="25">
        <f t="shared" si="18"/>
        <v>350221.51</v>
      </c>
      <c r="M60" s="122">
        <v>350000</v>
      </c>
      <c r="N60" s="122">
        <v>221.51</v>
      </c>
      <c r="O60" s="147"/>
      <c r="P60" s="25">
        <f t="shared" si="19"/>
        <v>0</v>
      </c>
      <c r="Q60" s="147"/>
      <c r="R60" s="15"/>
      <c r="S60" s="15"/>
      <c r="T60" s="148">
        <f t="shared" ref="T60:T73" si="23">SUM(U60,V60,W60)</f>
        <v>0</v>
      </c>
      <c r="U60" s="148">
        <f t="shared" si="7"/>
        <v>0</v>
      </c>
      <c r="V60" s="25">
        <f t="shared" ref="V60:V73" si="24">F60+J60-N60</f>
        <v>0</v>
      </c>
      <c r="W60" s="154"/>
    </row>
    <row r="61" spans="1:23" ht="46.5" customHeight="1">
      <c r="A61" s="303"/>
      <c r="B61" s="151" t="s">
        <v>24</v>
      </c>
      <c r="C61" s="151" t="s">
        <v>50</v>
      </c>
      <c r="D61" s="171">
        <f>SUM(E61,F61,G61)</f>
        <v>6000</v>
      </c>
      <c r="E61" s="15">
        <v>6000</v>
      </c>
      <c r="F61" s="15"/>
      <c r="G61" s="15"/>
      <c r="H61" s="147"/>
      <c r="I61" s="25">
        <f t="shared" si="22"/>
        <v>0.89</v>
      </c>
      <c r="J61" s="122">
        <v>0.89</v>
      </c>
      <c r="K61" s="147"/>
      <c r="L61" s="25">
        <f t="shared" si="18"/>
        <v>6000.89</v>
      </c>
      <c r="M61" s="122">
        <v>6000</v>
      </c>
      <c r="N61" s="122">
        <v>0.89</v>
      </c>
      <c r="O61" s="147"/>
      <c r="P61" s="25">
        <f t="shared" si="19"/>
        <v>0</v>
      </c>
      <c r="Q61" s="147"/>
      <c r="R61" s="15"/>
      <c r="S61" s="15"/>
      <c r="T61" s="148">
        <f t="shared" si="23"/>
        <v>0</v>
      </c>
      <c r="U61" s="148">
        <f t="shared" si="7"/>
        <v>0</v>
      </c>
      <c r="V61" s="25">
        <f t="shared" si="24"/>
        <v>0</v>
      </c>
      <c r="W61" s="154"/>
    </row>
    <row r="62" spans="1:23" ht="46.5" customHeight="1">
      <c r="A62" s="303"/>
      <c r="B62" s="166" t="s">
        <v>27</v>
      </c>
      <c r="C62" s="166" t="s">
        <v>51</v>
      </c>
      <c r="D62" s="168">
        <f>SUM(E62,F62,G62)</f>
        <v>21810</v>
      </c>
      <c r="E62" s="165">
        <v>21810</v>
      </c>
      <c r="F62" s="165"/>
      <c r="G62" s="165"/>
      <c r="H62" s="167"/>
      <c r="I62" s="202">
        <f t="shared" si="22"/>
        <v>13.8</v>
      </c>
      <c r="J62" s="199">
        <v>13.8</v>
      </c>
      <c r="K62" s="165"/>
      <c r="L62" s="202">
        <f t="shared" ref="L62:L69" si="25">SUM(M62,N62,O62)</f>
        <v>21823.8</v>
      </c>
      <c r="M62" s="199">
        <v>21810</v>
      </c>
      <c r="N62" s="199">
        <v>13.8</v>
      </c>
      <c r="O62" s="167"/>
      <c r="P62" s="202">
        <f t="shared" ref="P62:P68" si="26">SUM(Q62,R62,S62)</f>
        <v>0</v>
      </c>
      <c r="Q62" s="167"/>
      <c r="R62" s="165"/>
      <c r="S62" s="165"/>
      <c r="T62" s="200">
        <f t="shared" si="23"/>
        <v>0</v>
      </c>
      <c r="U62" s="200">
        <f t="shared" ref="U62:U68" si="27">(D62+H62)-M62-Q62</f>
        <v>0</v>
      </c>
      <c r="V62" s="202">
        <f t="shared" ref="V62:V68" si="28">F62+J62-N62</f>
        <v>0</v>
      </c>
      <c r="W62" s="182"/>
    </row>
    <row r="63" spans="1:23" ht="46.5" customHeight="1">
      <c r="A63" s="303"/>
      <c r="B63" s="166" t="s">
        <v>68</v>
      </c>
      <c r="C63" s="166" t="s">
        <v>71</v>
      </c>
      <c r="D63" s="168">
        <v>0</v>
      </c>
      <c r="E63" s="165"/>
      <c r="F63" s="165"/>
      <c r="G63" s="165"/>
      <c r="H63" s="167">
        <v>709000</v>
      </c>
      <c r="I63" s="202">
        <f t="shared" si="22"/>
        <v>0</v>
      </c>
      <c r="J63" s="199"/>
      <c r="K63" s="167"/>
      <c r="L63" s="202">
        <f t="shared" si="25"/>
        <v>0</v>
      </c>
      <c r="M63" s="199"/>
      <c r="N63" s="199"/>
      <c r="O63" s="167"/>
      <c r="P63" s="202">
        <f t="shared" si="26"/>
        <v>0</v>
      </c>
      <c r="Q63" s="167"/>
      <c r="R63" s="165"/>
      <c r="S63" s="165"/>
      <c r="T63" s="200">
        <f t="shared" si="23"/>
        <v>709000</v>
      </c>
      <c r="U63" s="200">
        <f t="shared" si="27"/>
        <v>709000</v>
      </c>
      <c r="V63" s="202">
        <f t="shared" si="28"/>
        <v>0</v>
      </c>
      <c r="W63" s="182"/>
    </row>
    <row r="64" spans="1:23" ht="46.5" customHeight="1">
      <c r="A64" s="303"/>
      <c r="B64" s="166" t="s">
        <v>74</v>
      </c>
      <c r="C64" s="166" t="s">
        <v>75</v>
      </c>
      <c r="D64" s="168">
        <v>0</v>
      </c>
      <c r="E64" s="165"/>
      <c r="F64" s="165"/>
      <c r="G64" s="165"/>
      <c r="H64" s="167">
        <v>300000</v>
      </c>
      <c r="I64" s="202">
        <f t="shared" si="22"/>
        <v>47.67</v>
      </c>
      <c r="J64" s="199">
        <v>47.67</v>
      </c>
      <c r="K64" s="167"/>
      <c r="L64" s="202">
        <f t="shared" si="25"/>
        <v>300047.67</v>
      </c>
      <c r="M64" s="199">
        <v>300000</v>
      </c>
      <c r="N64" s="199">
        <v>47.67</v>
      </c>
      <c r="O64" s="167"/>
      <c r="P64" s="202">
        <f t="shared" si="26"/>
        <v>0</v>
      </c>
      <c r="Q64" s="167"/>
      <c r="R64" s="165"/>
      <c r="S64" s="165"/>
      <c r="T64" s="200">
        <f t="shared" si="23"/>
        <v>0</v>
      </c>
      <c r="U64" s="200">
        <f t="shared" si="27"/>
        <v>0</v>
      </c>
      <c r="V64" s="202">
        <f t="shared" si="28"/>
        <v>0</v>
      </c>
      <c r="W64" s="182"/>
    </row>
    <row r="65" spans="1:23" ht="46.5" customHeight="1">
      <c r="A65" s="303"/>
      <c r="B65" s="166" t="s">
        <v>80</v>
      </c>
      <c r="C65" s="166" t="s">
        <v>81</v>
      </c>
      <c r="D65" s="168">
        <v>0</v>
      </c>
      <c r="E65" s="165"/>
      <c r="F65" s="165"/>
      <c r="G65" s="165"/>
      <c r="H65" s="167">
        <v>416000</v>
      </c>
      <c r="I65" s="202">
        <f t="shared" si="22"/>
        <v>0</v>
      </c>
      <c r="J65" s="199"/>
      <c r="K65" s="167"/>
      <c r="L65" s="202">
        <f t="shared" si="25"/>
        <v>0</v>
      </c>
      <c r="M65" s="199"/>
      <c r="N65" s="199"/>
      <c r="O65" s="167"/>
      <c r="P65" s="202">
        <f t="shared" si="26"/>
        <v>0</v>
      </c>
      <c r="Q65" s="167"/>
      <c r="R65" s="165"/>
      <c r="S65" s="165"/>
      <c r="T65" s="200">
        <f t="shared" si="23"/>
        <v>416000</v>
      </c>
      <c r="U65" s="200">
        <f t="shared" si="27"/>
        <v>416000</v>
      </c>
      <c r="V65" s="202">
        <f t="shared" si="28"/>
        <v>0</v>
      </c>
      <c r="W65" s="182"/>
    </row>
    <row r="66" spans="1:23" ht="46.5" customHeight="1">
      <c r="A66" s="303"/>
      <c r="B66" s="166" t="s">
        <v>82</v>
      </c>
      <c r="C66" s="166" t="s">
        <v>83</v>
      </c>
      <c r="D66" s="168">
        <v>0</v>
      </c>
      <c r="E66" s="165"/>
      <c r="F66" s="165"/>
      <c r="G66" s="165"/>
      <c r="H66" s="167">
        <v>700000</v>
      </c>
      <c r="I66" s="202">
        <f t="shared" si="22"/>
        <v>76.709999999999994</v>
      </c>
      <c r="J66" s="199">
        <v>76.709999999999994</v>
      </c>
      <c r="K66" s="167"/>
      <c r="L66" s="202">
        <f t="shared" si="25"/>
        <v>700076.71</v>
      </c>
      <c r="M66" s="199">
        <v>700000</v>
      </c>
      <c r="N66" s="199">
        <v>76.709999999999994</v>
      </c>
      <c r="O66" s="167"/>
      <c r="P66" s="202">
        <f t="shared" si="26"/>
        <v>0</v>
      </c>
      <c r="Q66" s="167"/>
      <c r="R66" s="165"/>
      <c r="S66" s="165"/>
      <c r="T66" s="200">
        <f t="shared" si="23"/>
        <v>0</v>
      </c>
      <c r="U66" s="200">
        <f t="shared" si="27"/>
        <v>0</v>
      </c>
      <c r="V66" s="202">
        <f t="shared" si="28"/>
        <v>0</v>
      </c>
      <c r="W66" s="182"/>
    </row>
    <row r="67" spans="1:23" ht="46.5" customHeight="1">
      <c r="A67" s="303"/>
      <c r="B67" s="166" t="s">
        <v>84</v>
      </c>
      <c r="C67" s="166" t="s">
        <v>85</v>
      </c>
      <c r="D67" s="168">
        <v>0</v>
      </c>
      <c r="E67" s="165"/>
      <c r="F67" s="165"/>
      <c r="G67" s="165"/>
      <c r="H67" s="167">
        <v>2004600</v>
      </c>
      <c r="I67" s="202">
        <f t="shared" si="22"/>
        <v>0</v>
      </c>
      <c r="J67" s="199"/>
      <c r="K67" s="167"/>
      <c r="L67" s="202">
        <f t="shared" si="25"/>
        <v>0</v>
      </c>
      <c r="M67" s="199"/>
      <c r="N67" s="199"/>
      <c r="O67" s="167"/>
      <c r="P67" s="202">
        <f t="shared" si="26"/>
        <v>0</v>
      </c>
      <c r="Q67" s="167"/>
      <c r="R67" s="165"/>
      <c r="S67" s="165"/>
      <c r="T67" s="200">
        <f t="shared" si="23"/>
        <v>2004600</v>
      </c>
      <c r="U67" s="200">
        <f t="shared" si="27"/>
        <v>2004600</v>
      </c>
      <c r="V67" s="202">
        <f t="shared" si="28"/>
        <v>0</v>
      </c>
      <c r="W67" s="182"/>
    </row>
    <row r="68" spans="1:23" ht="46.5" customHeight="1">
      <c r="A68" s="303"/>
      <c r="B68" s="166" t="s">
        <v>265</v>
      </c>
      <c r="C68" s="166" t="s">
        <v>266</v>
      </c>
      <c r="D68" s="168">
        <v>0</v>
      </c>
      <c r="E68" s="165"/>
      <c r="F68" s="165"/>
      <c r="G68" s="165"/>
      <c r="H68" s="167">
        <v>414600</v>
      </c>
      <c r="I68" s="202">
        <f t="shared" si="22"/>
        <v>28.03</v>
      </c>
      <c r="J68" s="199">
        <v>28.03</v>
      </c>
      <c r="K68" s="167"/>
      <c r="L68" s="202">
        <f t="shared" si="25"/>
        <v>414628.03</v>
      </c>
      <c r="M68" s="199">
        <v>414600</v>
      </c>
      <c r="N68" s="199">
        <v>28.03</v>
      </c>
      <c r="O68" s="167"/>
      <c r="P68" s="202">
        <f t="shared" si="26"/>
        <v>0</v>
      </c>
      <c r="Q68" s="167"/>
      <c r="R68" s="165"/>
      <c r="S68" s="165"/>
      <c r="T68" s="200">
        <f t="shared" si="23"/>
        <v>0</v>
      </c>
      <c r="U68" s="200">
        <f t="shared" si="27"/>
        <v>0</v>
      </c>
      <c r="V68" s="202">
        <f t="shared" si="28"/>
        <v>0</v>
      </c>
      <c r="W68" s="182"/>
    </row>
    <row r="69" spans="1:23" ht="46.5" customHeight="1" thickBot="1">
      <c r="A69" s="304"/>
      <c r="B69" s="158" t="s">
        <v>69</v>
      </c>
      <c r="C69" s="158" t="s">
        <v>70</v>
      </c>
      <c r="D69" s="230">
        <v>0</v>
      </c>
      <c r="E69" s="138"/>
      <c r="F69" s="138"/>
      <c r="G69" s="138"/>
      <c r="H69" s="139">
        <v>590000</v>
      </c>
      <c r="I69" s="137">
        <f>SUM(J69,K69)</f>
        <v>192.36</v>
      </c>
      <c r="J69" s="231">
        <v>192.36</v>
      </c>
      <c r="K69" s="138"/>
      <c r="L69" s="137">
        <f t="shared" si="25"/>
        <v>590192.36</v>
      </c>
      <c r="M69" s="231">
        <v>590000</v>
      </c>
      <c r="N69" s="231">
        <v>192.36</v>
      </c>
      <c r="O69" s="139"/>
      <c r="P69" s="137">
        <f t="shared" si="19"/>
        <v>0</v>
      </c>
      <c r="Q69" s="139"/>
      <c r="R69" s="138"/>
      <c r="S69" s="138"/>
      <c r="T69" s="155">
        <f t="shared" si="23"/>
        <v>0</v>
      </c>
      <c r="U69" s="155">
        <f t="shared" si="7"/>
        <v>0</v>
      </c>
      <c r="V69" s="137">
        <f t="shared" si="24"/>
        <v>0</v>
      </c>
      <c r="W69" s="140"/>
    </row>
    <row r="70" spans="1:23" ht="52.5" customHeight="1" thickBot="1">
      <c r="A70" s="303" t="s">
        <v>6</v>
      </c>
      <c r="B70" s="170" t="s">
        <v>32</v>
      </c>
      <c r="C70" s="170" t="s">
        <v>52</v>
      </c>
      <c r="D70" s="168">
        <f>SUM(E70,F70,G70)</f>
        <v>95000</v>
      </c>
      <c r="E70" s="220">
        <v>95000</v>
      </c>
      <c r="F70" s="220"/>
      <c r="G70" s="220"/>
      <c r="H70" s="221"/>
      <c r="I70" s="222"/>
      <c r="J70" s="221">
        <v>59.6</v>
      </c>
      <c r="K70" s="220"/>
      <c r="L70" s="222"/>
      <c r="M70" s="221">
        <v>95000</v>
      </c>
      <c r="N70" s="221">
        <v>59.6</v>
      </c>
      <c r="O70" s="221"/>
      <c r="P70" s="222"/>
      <c r="Q70" s="221"/>
      <c r="R70" s="220"/>
      <c r="S70" s="220"/>
      <c r="T70" s="153">
        <f t="shared" si="23"/>
        <v>0</v>
      </c>
      <c r="U70" s="223">
        <f t="shared" si="7"/>
        <v>0</v>
      </c>
      <c r="V70" s="130">
        <f t="shared" si="24"/>
        <v>0</v>
      </c>
      <c r="W70" s="169"/>
    </row>
    <row r="71" spans="1:23" ht="52.5" customHeight="1" thickBot="1">
      <c r="A71" s="303"/>
      <c r="B71" s="191" t="s">
        <v>39</v>
      </c>
      <c r="C71" s="191" t="s">
        <v>53</v>
      </c>
      <c r="D71" s="192">
        <f>SUM(E71,F71,G71)</f>
        <v>170000</v>
      </c>
      <c r="E71" s="105">
        <v>170000</v>
      </c>
      <c r="F71" s="105"/>
      <c r="G71" s="105"/>
      <c r="H71" s="122"/>
      <c r="I71" s="130">
        <f>SUM(J71,K71)</f>
        <v>106.66</v>
      </c>
      <c r="J71" s="122">
        <v>106.66</v>
      </c>
      <c r="K71" s="105"/>
      <c r="L71" s="130">
        <f>SUM(M71,N71,O71)</f>
        <v>170106.66</v>
      </c>
      <c r="M71" s="122">
        <v>170000</v>
      </c>
      <c r="N71" s="122">
        <v>106.66</v>
      </c>
      <c r="O71" s="122"/>
      <c r="P71" s="130">
        <f>SUM(Q71,R71,S71)</f>
        <v>0</v>
      </c>
      <c r="Q71" s="122"/>
      <c r="R71" s="105"/>
      <c r="S71" s="105"/>
      <c r="T71" s="153">
        <f t="shared" si="23"/>
        <v>0</v>
      </c>
      <c r="U71" s="153">
        <f t="shared" si="7"/>
        <v>0</v>
      </c>
      <c r="V71" s="130">
        <f t="shared" si="24"/>
        <v>0</v>
      </c>
      <c r="W71" s="169"/>
    </row>
    <row r="72" spans="1:23" ht="52.5" customHeight="1" thickBot="1">
      <c r="A72" s="303"/>
      <c r="B72" s="191" t="s">
        <v>268</v>
      </c>
      <c r="C72" s="191" t="s">
        <v>269</v>
      </c>
      <c r="D72" s="192">
        <f>SUM(E72,F72,G72)</f>
        <v>0</v>
      </c>
      <c r="E72" s="220"/>
      <c r="F72" s="220"/>
      <c r="G72" s="220"/>
      <c r="H72" s="221">
        <v>1000000</v>
      </c>
      <c r="I72" s="130">
        <f>SUM(J72,K72)</f>
        <v>0</v>
      </c>
      <c r="J72" s="122"/>
      <c r="K72" s="220"/>
      <c r="L72" s="130">
        <f>SUM(M72,N72,O72)</f>
        <v>0</v>
      </c>
      <c r="M72" s="221"/>
      <c r="N72" s="221"/>
      <c r="O72" s="221"/>
      <c r="P72" s="130">
        <f>SUM(Q72,R72,S72)</f>
        <v>0</v>
      </c>
      <c r="Q72" s="221"/>
      <c r="R72" s="220"/>
      <c r="S72" s="220"/>
      <c r="T72" s="153">
        <f t="shared" si="23"/>
        <v>1000000</v>
      </c>
      <c r="U72" s="153">
        <f t="shared" si="7"/>
        <v>1000000</v>
      </c>
      <c r="V72" s="130">
        <f t="shared" si="24"/>
        <v>0</v>
      </c>
      <c r="W72" s="169"/>
    </row>
    <row r="73" spans="1:23" ht="52.5" customHeight="1" thickBot="1">
      <c r="A73" s="304"/>
      <c r="B73" s="204" t="s">
        <v>249</v>
      </c>
      <c r="C73" s="204" t="s">
        <v>250</v>
      </c>
      <c r="D73" s="192">
        <f>SUM(E73,F73,G73)</f>
        <v>1000000</v>
      </c>
      <c r="E73" s="209">
        <v>1000000</v>
      </c>
      <c r="F73" s="209"/>
      <c r="G73" s="209"/>
      <c r="H73" s="208"/>
      <c r="I73" s="205">
        <f>SUM(J73,K73)</f>
        <v>827.4</v>
      </c>
      <c r="J73" s="248">
        <v>827.4</v>
      </c>
      <c r="K73" s="209"/>
      <c r="L73" s="205">
        <f>SUM(M73,N73,O73)</f>
        <v>1000827.4</v>
      </c>
      <c r="M73" s="208">
        <v>1000000</v>
      </c>
      <c r="N73" s="248">
        <v>827.4</v>
      </c>
      <c r="O73" s="208"/>
      <c r="P73" s="205">
        <f>SUM(Q73,R73,S73)</f>
        <v>0</v>
      </c>
      <c r="Q73" s="208"/>
      <c r="R73" s="209"/>
      <c r="S73" s="209"/>
      <c r="T73" s="206">
        <f t="shared" si="23"/>
        <v>0</v>
      </c>
      <c r="U73" s="206">
        <f t="shared" si="7"/>
        <v>0</v>
      </c>
      <c r="V73" s="205">
        <f t="shared" si="24"/>
        <v>0</v>
      </c>
      <c r="W73" s="207"/>
    </row>
    <row r="74" spans="1:23">
      <c r="A74" s="319" t="s">
        <v>124</v>
      </c>
      <c r="B74" s="320"/>
      <c r="C74" s="321"/>
      <c r="D74" s="203">
        <f t="shared" ref="D74:W74" si="29">SUM(D27:D73)</f>
        <v>3357060</v>
      </c>
      <c r="E74" s="203">
        <f t="shared" si="29"/>
        <v>3357060</v>
      </c>
      <c r="F74" s="203">
        <f t="shared" si="29"/>
        <v>0</v>
      </c>
      <c r="G74" s="203">
        <f t="shared" si="29"/>
        <v>0</v>
      </c>
      <c r="H74" s="203">
        <f t="shared" si="29"/>
        <v>27837800</v>
      </c>
      <c r="I74" s="203">
        <f t="shared" si="29"/>
        <v>4195.6399999999994</v>
      </c>
      <c r="J74" s="203">
        <f t="shared" si="29"/>
        <v>4255.2399999999989</v>
      </c>
      <c r="K74" s="203">
        <f t="shared" si="29"/>
        <v>0</v>
      </c>
      <c r="L74" s="203">
        <f t="shared" si="29"/>
        <v>9241655.6400000006</v>
      </c>
      <c r="M74" s="203">
        <f t="shared" si="29"/>
        <v>9332460</v>
      </c>
      <c r="N74" s="203">
        <f>SUM(N27:N73)</f>
        <v>4255.2399999999989</v>
      </c>
      <c r="O74" s="203">
        <f t="shared" si="29"/>
        <v>0</v>
      </c>
      <c r="P74" s="203">
        <f t="shared" si="29"/>
        <v>0</v>
      </c>
      <c r="Q74" s="203">
        <f t="shared" si="29"/>
        <v>0</v>
      </c>
      <c r="R74" s="203">
        <f t="shared" si="29"/>
        <v>0</v>
      </c>
      <c r="S74" s="203">
        <f t="shared" si="29"/>
        <v>0</v>
      </c>
      <c r="T74" s="203">
        <f t="shared" si="29"/>
        <v>21862400</v>
      </c>
      <c r="U74" s="203">
        <f t="shared" si="29"/>
        <v>21862400</v>
      </c>
      <c r="V74" s="203">
        <f t="shared" si="29"/>
        <v>0</v>
      </c>
      <c r="W74" s="203">
        <f t="shared" si="29"/>
        <v>0</v>
      </c>
    </row>
    <row r="75" spans="1:23" ht="15" customHeight="1">
      <c r="A75" s="273" t="s">
        <v>169</v>
      </c>
      <c r="B75" s="274"/>
      <c r="C75" s="27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22"/>
      <c r="O75" s="15"/>
      <c r="P75" s="15"/>
      <c r="Q75" s="15"/>
      <c r="R75" s="15"/>
      <c r="S75" s="15"/>
      <c r="T75" s="15"/>
      <c r="U75" s="15"/>
      <c r="V75" s="15"/>
      <c r="W75" s="15"/>
    </row>
    <row r="76" spans="1:23" s="97" customFormat="1" ht="14.25">
      <c r="A76" s="315" t="s">
        <v>170</v>
      </c>
      <c r="B76" s="316"/>
      <c r="C76" s="317"/>
      <c r="D76" s="98">
        <f t="shared" ref="D76:W76" si="30">SUM(D11,D17,D24,D74)</f>
        <v>7338560</v>
      </c>
      <c r="E76" s="98">
        <f t="shared" si="30"/>
        <v>7338560</v>
      </c>
      <c r="F76" s="98">
        <f t="shared" si="30"/>
        <v>0</v>
      </c>
      <c r="G76" s="98">
        <f t="shared" si="30"/>
        <v>0</v>
      </c>
      <c r="H76" s="98">
        <f t="shared" si="30"/>
        <v>27837800</v>
      </c>
      <c r="I76" s="98">
        <f t="shared" si="30"/>
        <v>4195.6399999999994</v>
      </c>
      <c r="J76" s="98">
        <f t="shared" si="30"/>
        <v>4255.2399999999989</v>
      </c>
      <c r="K76" s="98">
        <f t="shared" si="30"/>
        <v>0</v>
      </c>
      <c r="L76" s="98">
        <f t="shared" si="30"/>
        <v>10834255.640000001</v>
      </c>
      <c r="M76" s="98">
        <f t="shared" si="30"/>
        <v>10925060</v>
      </c>
      <c r="N76" s="98">
        <f t="shared" si="30"/>
        <v>4255.2399999999989</v>
      </c>
      <c r="O76" s="98">
        <f t="shared" si="30"/>
        <v>0</v>
      </c>
      <c r="P76" s="98">
        <f t="shared" si="30"/>
        <v>0</v>
      </c>
      <c r="Q76" s="98">
        <f t="shared" si="30"/>
        <v>0</v>
      </c>
      <c r="R76" s="98">
        <f t="shared" si="30"/>
        <v>0</v>
      </c>
      <c r="S76" s="98">
        <f t="shared" si="30"/>
        <v>0</v>
      </c>
      <c r="T76" s="98">
        <f t="shared" si="30"/>
        <v>24251300</v>
      </c>
      <c r="U76" s="98">
        <f t="shared" si="30"/>
        <v>24251300</v>
      </c>
      <c r="V76" s="98">
        <f t="shared" si="30"/>
        <v>0</v>
      </c>
      <c r="W76" s="98">
        <f t="shared" si="30"/>
        <v>0</v>
      </c>
    </row>
    <row r="77" spans="1:23" ht="25.9" customHeight="1">
      <c r="A77" s="278" t="s">
        <v>171</v>
      </c>
      <c r="B77" s="279"/>
      <c r="C77" s="280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>
      <c r="A78" s="1" t="s">
        <v>140</v>
      </c>
    </row>
    <row r="79" spans="1:23">
      <c r="A79" s="1" t="s">
        <v>172</v>
      </c>
    </row>
    <row r="80" spans="1:23">
      <c r="A80" s="1" t="s">
        <v>173</v>
      </c>
    </row>
    <row r="84" spans="1:5" ht="18.75">
      <c r="A84" s="110" t="s">
        <v>200</v>
      </c>
      <c r="B84" s="111"/>
      <c r="C84" s="112"/>
      <c r="D84" s="112"/>
      <c r="E84" s="111" t="s">
        <v>198</v>
      </c>
    </row>
    <row r="85" spans="1:5" ht="18.75">
      <c r="A85" s="110"/>
      <c r="B85" s="111"/>
      <c r="C85" s="112"/>
      <c r="D85" s="112"/>
      <c r="E85" s="111"/>
    </row>
    <row r="86" spans="1:5" ht="18.75">
      <c r="A86" s="112"/>
      <c r="B86" s="112"/>
      <c r="C86" s="112"/>
      <c r="D86" s="112"/>
      <c r="E86" s="112"/>
    </row>
    <row r="87" spans="1:5" ht="18.75">
      <c r="A87" s="113" t="s">
        <v>199</v>
      </c>
      <c r="B87" s="114"/>
      <c r="C87" s="112"/>
      <c r="D87" s="112"/>
      <c r="E87" s="114" t="s">
        <v>11</v>
      </c>
    </row>
  </sheetData>
  <mergeCells count="42">
    <mergeCell ref="V1:W1"/>
    <mergeCell ref="D2:W2"/>
    <mergeCell ref="I4:K4"/>
    <mergeCell ref="E5:G5"/>
    <mergeCell ref="T5:T6"/>
    <mergeCell ref="T4:W4"/>
    <mergeCell ref="P4:S4"/>
    <mergeCell ref="P5:P6"/>
    <mergeCell ref="Q5:S5"/>
    <mergeCell ref="D4:G4"/>
    <mergeCell ref="A4:A6"/>
    <mergeCell ref="L5:L6"/>
    <mergeCell ref="A13:W13"/>
    <mergeCell ref="A18:C18"/>
    <mergeCell ref="A17:C17"/>
    <mergeCell ref="U5:W5"/>
    <mergeCell ref="D5:D6"/>
    <mergeCell ref="A12:C12"/>
    <mergeCell ref="A11:C11"/>
    <mergeCell ref="B4:B6"/>
    <mergeCell ref="C4:C6"/>
    <mergeCell ref="L4:O4"/>
    <mergeCell ref="M5:O5"/>
    <mergeCell ref="I5:I6"/>
    <mergeCell ref="J5:K5"/>
    <mergeCell ref="H4:H6"/>
    <mergeCell ref="A77:C77"/>
    <mergeCell ref="A76:C76"/>
    <mergeCell ref="A75:C75"/>
    <mergeCell ref="A47:A55"/>
    <mergeCell ref="A74:C74"/>
    <mergeCell ref="A70:A73"/>
    <mergeCell ref="A37:A46"/>
    <mergeCell ref="A58:A69"/>
    <mergeCell ref="B8:W8"/>
    <mergeCell ref="A26:W26"/>
    <mergeCell ref="A25:C25"/>
    <mergeCell ref="A24:C24"/>
    <mergeCell ref="A19:W19"/>
    <mergeCell ref="A27:A32"/>
    <mergeCell ref="A21:A23"/>
    <mergeCell ref="A33:A36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D28" sqref="D28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188</v>
      </c>
    </row>
    <row r="4" spans="1:14" ht="231.6" customHeight="1">
      <c r="A4" s="20" t="s">
        <v>174</v>
      </c>
      <c r="B4" s="20" t="s">
        <v>175</v>
      </c>
      <c r="C4" s="20" t="s">
        <v>176</v>
      </c>
      <c r="D4" s="20" t="s">
        <v>177</v>
      </c>
      <c r="E4" s="20" t="s">
        <v>178</v>
      </c>
      <c r="F4" s="20" t="s">
        <v>179</v>
      </c>
      <c r="G4" s="20" t="s">
        <v>187</v>
      </c>
      <c r="H4" s="20" t="s">
        <v>180</v>
      </c>
      <c r="I4" s="20" t="s">
        <v>181</v>
      </c>
      <c r="J4" s="20" t="s">
        <v>182</v>
      </c>
      <c r="K4" s="20" t="s">
        <v>183</v>
      </c>
      <c r="L4" s="20" t="s">
        <v>184</v>
      </c>
      <c r="M4" s="20" t="s">
        <v>185</v>
      </c>
      <c r="N4" s="20" t="s">
        <v>186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70" t="s">
        <v>190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2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124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66" t="s">
        <v>133</v>
      </c>
      <c r="B10" s="267"/>
      <c r="C10" s="267"/>
      <c r="D10" s="268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70" t="s">
        <v>191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2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124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66" t="s">
        <v>134</v>
      </c>
      <c r="B15" s="267"/>
      <c r="C15" s="267"/>
      <c r="D15" s="268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157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325" t="s">
        <v>189</v>
      </c>
      <c r="B17" s="326"/>
      <c r="C17" s="326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140</v>
      </c>
    </row>
    <row r="20" spans="1:14">
      <c r="A20" s="1" t="s">
        <v>192</v>
      </c>
    </row>
    <row r="21" spans="1:14">
      <c r="A21" s="1" t="s">
        <v>193</v>
      </c>
    </row>
    <row r="24" spans="1:14" ht="15.75">
      <c r="A24" s="106" t="s">
        <v>200</v>
      </c>
      <c r="B24" s="107"/>
      <c r="C24" s="4"/>
      <c r="D24" s="4"/>
      <c r="E24" s="107" t="s">
        <v>7</v>
      </c>
    </row>
    <row r="25" spans="1:14" ht="15.75">
      <c r="A25" s="106"/>
      <c r="B25" s="107"/>
      <c r="C25" s="4"/>
      <c r="D25" s="4"/>
      <c r="E25" s="107"/>
    </row>
    <row r="26" spans="1:14" ht="15.75">
      <c r="A26" s="4"/>
      <c r="B26" s="4"/>
      <c r="C26" s="4"/>
      <c r="D26" s="4"/>
      <c r="E26" s="4"/>
    </row>
    <row r="27" spans="1:14" ht="15.75">
      <c r="A27" s="102" t="s">
        <v>199</v>
      </c>
      <c r="B27" s="108"/>
      <c r="C27" s="4"/>
      <c r="D27" s="4"/>
      <c r="E27" s="108" t="s">
        <v>11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W26" sqref="W26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203</v>
      </c>
    </row>
    <row r="2" spans="1:26" ht="20.25" customHeight="1">
      <c r="A2" s="376" t="s">
        <v>91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204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205</v>
      </c>
    </row>
    <row r="6" spans="1:26" ht="15" customHeight="1">
      <c r="A6" s="362" t="s">
        <v>206</v>
      </c>
      <c r="B6" s="378" t="s">
        <v>207</v>
      </c>
      <c r="C6" s="351" t="s">
        <v>208</v>
      </c>
      <c r="D6" s="380" t="s">
        <v>209</v>
      </c>
      <c r="E6" s="329" t="s">
        <v>210</v>
      </c>
      <c r="F6" s="332"/>
      <c r="G6" s="332"/>
      <c r="H6" s="333"/>
      <c r="I6" s="380" t="s">
        <v>211</v>
      </c>
      <c r="J6" s="329" t="s">
        <v>212</v>
      </c>
      <c r="K6" s="329" t="s">
        <v>213</v>
      </c>
      <c r="L6" s="343"/>
      <c r="M6" s="344"/>
      <c r="N6" s="366" t="s">
        <v>214</v>
      </c>
      <c r="O6" s="367"/>
      <c r="P6" s="368"/>
      <c r="Q6" s="329" t="s">
        <v>215</v>
      </c>
      <c r="R6" s="343"/>
      <c r="S6" s="344"/>
      <c r="T6" s="329" t="s">
        <v>2</v>
      </c>
      <c r="U6" s="344"/>
      <c r="V6" s="353" t="s">
        <v>57</v>
      </c>
      <c r="W6" s="354"/>
      <c r="X6" s="355"/>
      <c r="Y6" s="355"/>
      <c r="Z6" s="363" t="s">
        <v>1</v>
      </c>
    </row>
    <row r="7" spans="1:26" ht="12" customHeight="1" thickBot="1">
      <c r="A7" s="377"/>
      <c r="B7" s="379"/>
      <c r="C7" s="331"/>
      <c r="D7" s="381"/>
      <c r="E7" s="334"/>
      <c r="F7" s="335"/>
      <c r="G7" s="335"/>
      <c r="H7" s="336"/>
      <c r="I7" s="381"/>
      <c r="J7" s="330"/>
      <c r="K7" s="345"/>
      <c r="L7" s="346"/>
      <c r="M7" s="347"/>
      <c r="N7" s="369"/>
      <c r="O7" s="370"/>
      <c r="P7" s="371"/>
      <c r="Q7" s="348"/>
      <c r="R7" s="349"/>
      <c r="S7" s="350"/>
      <c r="T7" s="330"/>
      <c r="U7" s="372"/>
      <c r="V7" s="356"/>
      <c r="W7" s="357"/>
      <c r="X7" s="358"/>
      <c r="Y7" s="358"/>
      <c r="Z7" s="364"/>
    </row>
    <row r="8" spans="1:26" ht="15.75" customHeight="1" thickBot="1">
      <c r="A8" s="377"/>
      <c r="B8" s="379"/>
      <c r="C8" s="331"/>
      <c r="D8" s="381"/>
      <c r="E8" s="362" t="s">
        <v>216</v>
      </c>
      <c r="F8" s="373" t="s">
        <v>102</v>
      </c>
      <c r="G8" s="374"/>
      <c r="H8" s="382"/>
      <c r="I8" s="381"/>
      <c r="J8" s="331"/>
      <c r="K8" s="341" t="s">
        <v>217</v>
      </c>
      <c r="L8" s="339" t="s">
        <v>218</v>
      </c>
      <c r="M8" s="351" t="s">
        <v>219</v>
      </c>
      <c r="N8" s="341" t="s">
        <v>217</v>
      </c>
      <c r="O8" s="351" t="s">
        <v>218</v>
      </c>
      <c r="P8" s="327" t="s">
        <v>219</v>
      </c>
      <c r="Q8" s="341" t="s">
        <v>217</v>
      </c>
      <c r="R8" s="351" t="s">
        <v>218</v>
      </c>
      <c r="S8" s="327" t="s">
        <v>219</v>
      </c>
      <c r="T8" s="345"/>
      <c r="U8" s="347"/>
      <c r="V8" s="337" t="s">
        <v>216</v>
      </c>
      <c r="W8" s="373" t="s">
        <v>102</v>
      </c>
      <c r="X8" s="374"/>
      <c r="Y8" s="375"/>
      <c r="Z8" s="364"/>
    </row>
    <row r="9" spans="1:26" ht="23.25" customHeight="1" thickBot="1">
      <c r="A9" s="340"/>
      <c r="B9" s="379"/>
      <c r="C9" s="352"/>
      <c r="D9" s="342"/>
      <c r="E9" s="340"/>
      <c r="F9" s="36" t="s">
        <v>217</v>
      </c>
      <c r="G9" s="37" t="s">
        <v>218</v>
      </c>
      <c r="H9" s="37" t="s">
        <v>219</v>
      </c>
      <c r="I9" s="342"/>
      <c r="J9" s="331"/>
      <c r="K9" s="342"/>
      <c r="L9" s="340"/>
      <c r="M9" s="352"/>
      <c r="N9" s="342"/>
      <c r="O9" s="352"/>
      <c r="P9" s="328"/>
      <c r="Q9" s="342"/>
      <c r="R9" s="352"/>
      <c r="S9" s="328"/>
      <c r="T9" s="38" t="s">
        <v>218</v>
      </c>
      <c r="U9" s="39" t="s">
        <v>219</v>
      </c>
      <c r="V9" s="338"/>
      <c r="W9" s="36" t="s">
        <v>217</v>
      </c>
      <c r="X9" s="37" t="s">
        <v>218</v>
      </c>
      <c r="Y9" s="39" t="s">
        <v>219</v>
      </c>
      <c r="Z9" s="365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59" t="s">
        <v>220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1"/>
    </row>
    <row r="12" spans="1:26" ht="28.5" customHeight="1">
      <c r="A12" s="386" t="s">
        <v>221</v>
      </c>
      <c r="B12" s="387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222</v>
      </c>
      <c r="C13" s="52" t="s">
        <v>223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54"/>
      <c r="R13" s="54"/>
      <c r="S13" s="54"/>
      <c r="T13" s="54"/>
      <c r="U13" s="54"/>
      <c r="V13" s="56">
        <f>W13</f>
        <v>-14</v>
      </c>
      <c r="W13" s="56">
        <f>F13+Q13-N13</f>
        <v>-14</v>
      </c>
      <c r="X13" s="54"/>
      <c r="Y13" s="54"/>
      <c r="Z13" s="57"/>
    </row>
    <row r="14" spans="1:26" ht="27" customHeight="1" thickBot="1">
      <c r="A14" s="398" t="s">
        <v>224</v>
      </c>
      <c r="B14" s="399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-14</v>
      </c>
      <c r="W14" s="60">
        <f t="shared" si="0"/>
        <v>-14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88" t="s">
        <v>225</v>
      </c>
      <c r="B15" s="389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226</v>
      </c>
      <c r="C16" s="70" t="s">
        <v>227</v>
      </c>
      <c r="D16" s="59"/>
      <c r="E16" s="60">
        <f>F16+G16</f>
        <v>8000</v>
      </c>
      <c r="F16" s="60">
        <v>8000</v>
      </c>
      <c r="G16" s="60"/>
      <c r="H16" s="60"/>
      <c r="I16" s="71" t="s">
        <v>228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>
        <f>W16</f>
        <v>8000</v>
      </c>
      <c r="W16" s="60">
        <f>F16+Q16-N16</f>
        <v>8000</v>
      </c>
      <c r="X16" s="60"/>
      <c r="Y16" s="72"/>
      <c r="Z16" s="73" t="s">
        <v>229</v>
      </c>
    </row>
    <row r="17" spans="1:26" ht="39.75" customHeight="1" thickBot="1">
      <c r="A17" s="390" t="s">
        <v>230</v>
      </c>
      <c r="B17" s="391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 t="shared" si="1"/>
        <v>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8000</v>
      </c>
      <c r="W17" s="76">
        <f t="shared" si="1"/>
        <v>8000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396" t="s">
        <v>231</v>
      </c>
      <c r="B18" s="397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7986</v>
      </c>
      <c r="W18" s="80">
        <f t="shared" si="2"/>
        <v>7986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93" t="s">
        <v>232</v>
      </c>
      <c r="B19" s="394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5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384" t="s">
        <v>233</v>
      </c>
      <c r="B21" s="3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7"/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9" t="s">
        <v>197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392" t="s">
        <v>198</v>
      </c>
      <c r="R24" s="392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120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  <c r="R26" s="120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9" t="s">
        <v>234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392" t="s">
        <v>11</v>
      </c>
      <c r="R27" s="392"/>
      <c r="S27" s="392"/>
      <c r="T27" s="32"/>
      <c r="U27" s="32"/>
      <c r="V27" s="32"/>
      <c r="W27" s="32"/>
      <c r="X27" s="32"/>
      <c r="Y27" s="32"/>
      <c r="Z27" s="32"/>
    </row>
    <row r="28" spans="1:26" ht="15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120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  <c r="R29" s="120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2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383"/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12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0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  <mergeCell ref="A2:Z2"/>
    <mergeCell ref="A6:A9"/>
    <mergeCell ref="B6:B9"/>
    <mergeCell ref="C6:C9"/>
    <mergeCell ref="D6:D9"/>
    <mergeCell ref="F8:H8"/>
    <mergeCell ref="I6:I9"/>
    <mergeCell ref="P8:P9"/>
    <mergeCell ref="A11:Z11"/>
    <mergeCell ref="E8:E9"/>
    <mergeCell ref="N8:N9"/>
    <mergeCell ref="Z6:Z9"/>
    <mergeCell ref="N6:P7"/>
    <mergeCell ref="M8:M9"/>
    <mergeCell ref="T6:U8"/>
    <mergeCell ref="W8:Y8"/>
    <mergeCell ref="K8:K9"/>
    <mergeCell ref="O8:O9"/>
    <mergeCell ref="S8:S9"/>
    <mergeCell ref="J6:J9"/>
    <mergeCell ref="E6:H7"/>
    <mergeCell ref="V8:V9"/>
    <mergeCell ref="L8:L9"/>
    <mergeCell ref="Q8:Q9"/>
    <mergeCell ref="K6:M7"/>
    <mergeCell ref="Q6:S7"/>
    <mergeCell ref="R8:R9"/>
    <mergeCell ref="V6:Y7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2021-12-08T11:27:46Z</cp:lastPrinted>
  <dcterms:created xsi:type="dcterms:W3CDTF">2006-09-16T00:00:00Z</dcterms:created>
  <dcterms:modified xsi:type="dcterms:W3CDTF">2021-12-08T13:04:27Z</dcterms:modified>
</cp:coreProperties>
</file>