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630BA04-D6EC-4A01-BBF4-F3919637C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3'!$A$1:$W$74</definedName>
  </definedNames>
  <calcPr calcId="181029"/>
</workbook>
</file>

<file path=xl/calcChain.xml><?xml version="1.0" encoding="utf-8"?>
<calcChain xmlns="http://schemas.openxmlformats.org/spreadsheetml/2006/main">
  <c r="U61" i="4" l="1"/>
  <c r="B19" i="1" s="1"/>
  <c r="B27" i="1" s="1"/>
  <c r="T61" i="4"/>
  <c r="V33" i="4"/>
  <c r="U33" i="4"/>
  <c r="T33" i="4" s="1"/>
  <c r="P33" i="4"/>
  <c r="L33" i="4"/>
  <c r="I33" i="4"/>
  <c r="M9" i="2" l="1"/>
  <c r="L9" i="2"/>
  <c r="J9" i="2"/>
  <c r="V53" i="4"/>
  <c r="P53" i="4"/>
  <c r="L53" i="4"/>
  <c r="I53" i="4"/>
  <c r="D53" i="4"/>
  <c r="U53" i="4" s="1"/>
  <c r="T53" i="4" s="1"/>
  <c r="V40" i="4"/>
  <c r="U40" i="4"/>
  <c r="T40" i="4" s="1"/>
  <c r="P40" i="4"/>
  <c r="L40" i="4"/>
  <c r="I40" i="4"/>
  <c r="V55" i="4"/>
  <c r="U55" i="4"/>
  <c r="P55" i="4"/>
  <c r="L55" i="4"/>
  <c r="I55" i="4"/>
  <c r="I56" i="4"/>
  <c r="V37" i="4"/>
  <c r="U37" i="4"/>
  <c r="P37" i="4"/>
  <c r="L37" i="4"/>
  <c r="I37" i="4"/>
  <c r="V34" i="4"/>
  <c r="U34" i="4"/>
  <c r="P34" i="4"/>
  <c r="L34" i="4"/>
  <c r="I34" i="4"/>
  <c r="V52" i="4"/>
  <c r="P52" i="4"/>
  <c r="L52" i="4"/>
  <c r="I52" i="4"/>
  <c r="D52" i="4"/>
  <c r="U52" i="4" s="1"/>
  <c r="D42" i="4"/>
  <c r="U42" i="4" s="1"/>
  <c r="D39" i="4"/>
  <c r="U39" i="4" s="1"/>
  <c r="P39" i="4"/>
  <c r="L39" i="4"/>
  <c r="I39" i="4"/>
  <c r="V39" i="4"/>
  <c r="V36" i="4"/>
  <c r="P36" i="4"/>
  <c r="L36" i="4"/>
  <c r="D36" i="4"/>
  <c r="U36" i="4" s="1"/>
  <c r="I36" i="4"/>
  <c r="V51" i="4"/>
  <c r="P51" i="4"/>
  <c r="L51" i="4"/>
  <c r="I50" i="4"/>
  <c r="I51" i="4"/>
  <c r="D51" i="4"/>
  <c r="U51" i="4" s="1"/>
  <c r="P9" i="2"/>
  <c r="P10" i="2" s="1"/>
  <c r="P11" i="2" s="1"/>
  <c r="V50" i="4"/>
  <c r="P50" i="4"/>
  <c r="L50" i="4"/>
  <c r="D50" i="4"/>
  <c r="U50" i="4" s="1"/>
  <c r="V49" i="4"/>
  <c r="P49" i="4"/>
  <c r="P54" i="4"/>
  <c r="L49" i="4"/>
  <c r="L54" i="4"/>
  <c r="D49" i="4"/>
  <c r="U49" i="4" s="1"/>
  <c r="D54" i="4"/>
  <c r="I49" i="4"/>
  <c r="I54" i="4"/>
  <c r="V48" i="4"/>
  <c r="P48" i="4"/>
  <c r="L48" i="4"/>
  <c r="I48" i="4"/>
  <c r="D48" i="4"/>
  <c r="U48" i="4" s="1"/>
  <c r="I9" i="2"/>
  <c r="G11" i="2"/>
  <c r="I11" i="2"/>
  <c r="E10" i="2"/>
  <c r="F10" i="2"/>
  <c r="G10" i="2"/>
  <c r="I10" i="2"/>
  <c r="L10" i="2"/>
  <c r="L11" i="2" s="1"/>
  <c r="M10" i="2"/>
  <c r="M11" i="2" s="1"/>
  <c r="K9" i="2"/>
  <c r="K10" i="2" s="1"/>
  <c r="K11" i="2" s="1"/>
  <c r="H29" i="4"/>
  <c r="V26" i="4"/>
  <c r="P26" i="4"/>
  <c r="L26" i="4"/>
  <c r="D26" i="4"/>
  <c r="U26" i="4" s="1"/>
  <c r="I26" i="4"/>
  <c r="V25" i="4"/>
  <c r="U25" i="4"/>
  <c r="P25" i="4"/>
  <c r="L25" i="4"/>
  <c r="I25" i="4"/>
  <c r="V38" i="4"/>
  <c r="P38" i="4"/>
  <c r="L38" i="4"/>
  <c r="D38" i="4"/>
  <c r="U38" i="4" s="1"/>
  <c r="I38" i="4"/>
  <c r="I35" i="4"/>
  <c r="V42" i="4"/>
  <c r="P42" i="4"/>
  <c r="L42" i="4"/>
  <c r="I42" i="4"/>
  <c r="V44" i="4"/>
  <c r="P44" i="4"/>
  <c r="L44" i="4"/>
  <c r="I44" i="4"/>
  <c r="D44" i="4"/>
  <c r="U44" i="4" s="1"/>
  <c r="V45" i="4"/>
  <c r="P45" i="4"/>
  <c r="L45" i="4"/>
  <c r="I45" i="4"/>
  <c r="D45" i="4"/>
  <c r="U45" i="4" s="1"/>
  <c r="D46" i="4"/>
  <c r="I23" i="4"/>
  <c r="L23" i="4"/>
  <c r="P23" i="4"/>
  <c r="V23" i="4"/>
  <c r="U23" i="4"/>
  <c r="T51" i="4" l="1"/>
  <c r="T39" i="4"/>
  <c r="T34" i="4"/>
  <c r="T55" i="4"/>
  <c r="T52" i="4"/>
  <c r="T37" i="4"/>
  <c r="T36" i="4"/>
  <c r="T49" i="4"/>
  <c r="T26" i="4"/>
  <c r="T50" i="4"/>
  <c r="J10" i="2"/>
  <c r="J11" i="2" s="1"/>
  <c r="T48" i="4"/>
  <c r="T25" i="4"/>
  <c r="T44" i="4"/>
  <c r="H9" i="2"/>
  <c r="H10" i="2" s="1"/>
  <c r="H11" i="2" s="1"/>
  <c r="T42" i="4"/>
  <c r="F11" i="2"/>
  <c r="E9" i="2"/>
  <c r="E11" i="2" s="1"/>
  <c r="O9" i="2"/>
  <c r="T38" i="4"/>
  <c r="T45" i="4"/>
  <c r="T23" i="4"/>
  <c r="V46" i="4"/>
  <c r="P46" i="4"/>
  <c r="L46" i="4"/>
  <c r="I46" i="4"/>
  <c r="U46" i="4"/>
  <c r="E19" i="3"/>
  <c r="F19" i="3"/>
  <c r="G19" i="3"/>
  <c r="H19" i="3"/>
  <c r="J19" i="3"/>
  <c r="K19" i="3"/>
  <c r="M19" i="3"/>
  <c r="N19" i="3"/>
  <c r="O19" i="3"/>
  <c r="S19" i="3"/>
  <c r="D19" i="3"/>
  <c r="V35" i="4"/>
  <c r="P35" i="4"/>
  <c r="L35" i="4"/>
  <c r="D35" i="4"/>
  <c r="E61" i="4"/>
  <c r="F61" i="4"/>
  <c r="G61" i="4"/>
  <c r="H61" i="4"/>
  <c r="J61" i="4"/>
  <c r="K61" i="4"/>
  <c r="M61" i="4"/>
  <c r="N61" i="4"/>
  <c r="O61" i="4"/>
  <c r="Q61" i="4"/>
  <c r="R61" i="4"/>
  <c r="S61" i="4"/>
  <c r="W61" i="4"/>
  <c r="E29" i="4"/>
  <c r="F29" i="4"/>
  <c r="G29" i="4"/>
  <c r="J29" i="4"/>
  <c r="K29" i="4"/>
  <c r="M29" i="4"/>
  <c r="N29" i="4"/>
  <c r="O29" i="4"/>
  <c r="Q29" i="4"/>
  <c r="R29" i="4"/>
  <c r="S29" i="4"/>
  <c r="V28" i="4"/>
  <c r="P28" i="4"/>
  <c r="L28" i="4"/>
  <c r="I28" i="4"/>
  <c r="D28" i="4"/>
  <c r="U28" i="4" s="1"/>
  <c r="W29" i="4"/>
  <c r="D21" i="4"/>
  <c r="U21" i="4" s="1"/>
  <c r="D24" i="4"/>
  <c r="U24" i="4" s="1"/>
  <c r="D47" i="4"/>
  <c r="U47" i="4" s="1"/>
  <c r="U54" i="4"/>
  <c r="D43" i="4"/>
  <c r="U43" i="4" s="1"/>
  <c r="P21" i="4"/>
  <c r="P22" i="4"/>
  <c r="I21" i="4"/>
  <c r="I22" i="4"/>
  <c r="L21" i="4"/>
  <c r="L22" i="4"/>
  <c r="I47" i="4"/>
  <c r="L47" i="4"/>
  <c r="P47" i="4"/>
  <c r="V47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Q19" i="3" s="1"/>
  <c r="V43" i="4"/>
  <c r="P43" i="4"/>
  <c r="L43" i="4"/>
  <c r="I43" i="4"/>
  <c r="V54" i="4"/>
  <c r="V56" i="4"/>
  <c r="U56" i="4"/>
  <c r="P56" i="4"/>
  <c r="L56" i="4"/>
  <c r="V21" i="4"/>
  <c r="U22" i="4"/>
  <c r="V22" i="4"/>
  <c r="V24" i="4"/>
  <c r="L57" i="4"/>
  <c r="P24" i="4"/>
  <c r="L24" i="4"/>
  <c r="I24" i="4"/>
  <c r="D58" i="4"/>
  <c r="U58" i="4" s="1"/>
  <c r="D59" i="4"/>
  <c r="U59" i="4" s="1"/>
  <c r="D60" i="4"/>
  <c r="U60" i="4" s="1"/>
  <c r="D57" i="4"/>
  <c r="U57" i="4" s="1"/>
  <c r="V57" i="4"/>
  <c r="V58" i="4"/>
  <c r="V59" i="4"/>
  <c r="V60" i="4"/>
  <c r="D41" i="4"/>
  <c r="U41" i="4" s="1"/>
  <c r="V41" i="4"/>
  <c r="D27" i="4"/>
  <c r="U27" i="4" s="1"/>
  <c r="D20" i="4"/>
  <c r="U20" i="4" s="1"/>
  <c r="I60" i="4"/>
  <c r="I59" i="4"/>
  <c r="P57" i="4"/>
  <c r="L58" i="4"/>
  <c r="I57" i="4"/>
  <c r="I58" i="4"/>
  <c r="L60" i="4"/>
  <c r="P59" i="4"/>
  <c r="P60" i="4"/>
  <c r="L59" i="4"/>
  <c r="P58" i="4"/>
  <c r="I41" i="4"/>
  <c r="L41" i="4"/>
  <c r="P41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27" i="4"/>
  <c r="I16" i="4"/>
  <c r="J17" i="4"/>
  <c r="V2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7" i="4"/>
  <c r="L27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O21" i="3"/>
  <c r="T28" i="4" l="1"/>
  <c r="T46" i="4"/>
  <c r="N9" i="2"/>
  <c r="N10" i="2" s="1"/>
  <c r="N11" i="2" s="1"/>
  <c r="B7" i="1" s="1"/>
  <c r="O10" i="2"/>
  <c r="O11" i="2" s="1"/>
  <c r="L29" i="4"/>
  <c r="P29" i="4"/>
  <c r="I61" i="4"/>
  <c r="L61" i="4"/>
  <c r="T56" i="4"/>
  <c r="V61" i="4"/>
  <c r="V29" i="4"/>
  <c r="T54" i="4"/>
  <c r="T47" i="4"/>
  <c r="D61" i="4"/>
  <c r="U29" i="4"/>
  <c r="B18" i="1" s="1"/>
  <c r="P61" i="4"/>
  <c r="U35" i="4"/>
  <c r="I29" i="4"/>
  <c r="P17" i="3"/>
  <c r="P19" i="3" s="1"/>
  <c r="B13" i="1" s="1"/>
  <c r="D29" i="4"/>
  <c r="T43" i="4"/>
  <c r="Y18" i="7"/>
  <c r="J18" i="7"/>
  <c r="H18" i="7"/>
  <c r="S18" i="7"/>
  <c r="V18" i="7"/>
  <c r="F18" i="7"/>
  <c r="T22" i="4"/>
  <c r="T24" i="4"/>
  <c r="V17" i="4"/>
  <c r="I17" i="4"/>
  <c r="T57" i="4"/>
  <c r="D17" i="4"/>
  <c r="L17" i="4"/>
  <c r="O63" i="4"/>
  <c r="H63" i="4"/>
  <c r="P17" i="4"/>
  <c r="S63" i="4"/>
  <c r="W63" i="4"/>
  <c r="T59" i="4"/>
  <c r="T58" i="4"/>
  <c r="T60" i="4"/>
  <c r="Q63" i="4"/>
  <c r="G63" i="4"/>
  <c r="M63" i="4"/>
  <c r="T21" i="4"/>
  <c r="J63" i="4"/>
  <c r="N63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63" i="4"/>
  <c r="F63" i="4"/>
  <c r="T27" i="4"/>
  <c r="K63" i="4"/>
  <c r="R63" i="4"/>
  <c r="T15" i="4"/>
  <c r="T16" i="4"/>
  <c r="T14" i="4"/>
  <c r="U17" i="4"/>
  <c r="T20" i="4"/>
  <c r="T41" i="4"/>
  <c r="Q14" i="3"/>
  <c r="T29" i="4" l="1"/>
  <c r="T35" i="4"/>
  <c r="P63" i="4"/>
  <c r="T17" i="4"/>
  <c r="I63" i="4"/>
  <c r="L63" i="4"/>
  <c r="D63" i="4"/>
  <c r="V63" i="4"/>
  <c r="P14" i="3"/>
  <c r="B12" i="1"/>
  <c r="Q21" i="3"/>
  <c r="B10" i="1"/>
  <c r="P21" i="3"/>
  <c r="B5" i="1"/>
  <c r="B17" i="1"/>
  <c r="B26" i="1" l="1"/>
  <c r="B24" i="1" s="1"/>
  <c r="U63" i="4"/>
  <c r="B14" i="1"/>
  <c r="T63" i="4"/>
</calcChain>
</file>

<file path=xl/sharedStrings.xml><?xml version="1.0" encoding="utf-8"?>
<sst xmlns="http://schemas.openxmlformats.org/spreadsheetml/2006/main" count="360" uniqueCount="229">
  <si>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</si>
  <si>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</si>
  <si>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</si>
  <si>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</si>
  <si>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</si>
  <si>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</si>
  <si>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</si>
  <si>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</si>
  <si>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</si>
  <si>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</si>
  <si>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</si>
  <si>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</si>
  <si>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</si>
  <si>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</si>
  <si>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</si>
  <si>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</si>
  <si>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</si>
  <si>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</si>
  <si>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</si>
  <si>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</si>
  <si>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</si>
  <si>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</si>
  <si>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</si>
  <si>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</si>
  <si>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</si>
  <si>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</si>
  <si>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</si>
  <si>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</si>
  <si>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</si>
  <si>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</si>
  <si>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</si>
  <si>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</si>
  <si>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</si>
  <si>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</si>
  <si>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</si>
  <si>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</si>
  <si>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</si>
  <si>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</si>
  <si>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</si>
  <si>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</si>
  <si>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</si>
  <si>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</si>
  <si>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</si>
  <si>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</si>
  <si>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</si>
  <si>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</si>
  <si>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</si>
  <si>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</si>
  <si>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</si>
  <si>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</si>
  <si>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</si>
  <si>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</si>
  <si>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</si>
  <si>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</si>
  <si>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</si>
  <si>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</si>
  <si>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</si>
  <si>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</si>
  <si>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</si>
  <si>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</si>
  <si>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</si>
  <si>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</si>
  <si>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</si>
  <si>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</si>
  <si>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</si>
  <si>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</si>
  <si>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</si>
  <si>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</si>
  <si>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</si>
  <si>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</si>
  <si>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</si>
  <si>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</si>
  <si>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</si>
  <si>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</si>
  <si>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</si>
  <si>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</si>
  <si>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</si>
  <si>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</si>
  <si>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</si>
  <si>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</si>
  <si>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</si>
  <si>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</si>
  <si>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</si>
  <si>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</si>
  <si>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</si>
  <si>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</si>
  <si>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</si>
  <si>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</si>
  <si>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</si>
  <si>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</si>
  <si>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</si>
  <si>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</si>
  <si>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</si>
  <si>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</si>
  <si>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</si>
  <si>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</si>
  <si>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</si>
  <si>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</si>
  <si>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</si>
  <si>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</si>
  <si>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</si>
  <si>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</si>
  <si>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</si>
  <si>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</si>
  <si>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</si>
  <si>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</si>
  <si>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</si>
  <si>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</si>
  <si>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</si>
  <si>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</si>
  <si>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</si>
  <si>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</si>
  <si>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</si>
  <si>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</si>
  <si>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</si>
  <si>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</si>
  <si>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</si>
  <si>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</si>
  <si>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</si>
  <si>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</si>
  <si>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</si>
  <si>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</si>
  <si>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</si>
  <si>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</si>
  <si>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</si>
  <si>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</si>
  <si>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</si>
  <si>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Погашена задолженность по кредиту за отчетный период, рублей</t>
  </si>
  <si>
    <t>Договор № 61 от 10.08.2022</t>
  </si>
  <si>
    <t>8500000 руб. под 0,1% до 10.08.2027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</si>
  <si>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</si>
  <si>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</si>
  <si>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</si>
  <si>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</si>
  <si>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</si>
  <si>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</si>
  <si>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</si>
  <si>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</si>
  <si>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</si>
  <si>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</si>
  <si>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</si>
  <si>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5 от 25.03.2022</t>
  </si>
  <si>
    <t>8000000,00 руб. возврат  22.03.2023 г., 0,1%</t>
  </si>
  <si>
    <t>ПАО "РНКБ Банк", № 0318300009622000385 от 26.12.2022 г.</t>
  </si>
  <si>
    <t>10000000,00 под  8,5 % годовых, до      27.12.2023г.  (365 дней)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</si>
  <si>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</si>
  <si>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</si>
  <si>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</si>
  <si>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</si>
  <si>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</si>
  <si>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</si>
  <si>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</si>
  <si>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</si>
  <si>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Договор № 4 от 28.02.2023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</si>
  <si>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</si>
  <si>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</si>
  <si>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</si>
  <si>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</si>
  <si>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</si>
  <si>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</si>
  <si>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</si>
  <si>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</si>
  <si>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</si>
  <si>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</si>
  <si>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</si>
  <si>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</si>
  <si>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</si>
  <si>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</si>
  <si>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</si>
  <si>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Договор № 41 от 19.07.2023</t>
  </si>
  <si>
    <t>1300000 под 0,1% до 01.12.2023</t>
  </si>
  <si>
    <t>ПАО "РОССИЙСКИЙ НАЦИОНАЛЬНЫЙ КОММЕРЧЕСКИЙ БАНК"</t>
  </si>
  <si>
    <t>с регрессом</t>
  </si>
  <si>
    <t>Кубанскостепное с.п.</t>
  </si>
  <si>
    <t xml:space="preserve">Договор№ 24 от 24.07.2023 </t>
  </si>
  <si>
    <t>2000000,00 руб под 0,1% до 01.12.2023 г.</t>
  </si>
  <si>
    <t>Договор № 27 от 28.07.2023</t>
  </si>
  <si>
    <t>МУП "Каневские тепловые сети", № 1 от 14.07.2023, 29.01.2024 г.</t>
  </si>
  <si>
    <t>Привольненское с.п.</t>
  </si>
  <si>
    <t xml:space="preserve">Дог № 47 от 07.09.2023 г. </t>
  </si>
  <si>
    <t>2700000 руб. до 01.09.2024 г.  Под 0,1%</t>
  </si>
  <si>
    <t>Договор № 49 от 15.09.2023</t>
  </si>
  <si>
    <t>1500000 руб. под 0,1% до 15.12.2023</t>
  </si>
  <si>
    <t>Придорожное с.п.</t>
  </si>
  <si>
    <t>Договор № 50 от 15.09.2023</t>
  </si>
  <si>
    <t>1500000 руб. под 0,1% до 01.12.2023</t>
  </si>
  <si>
    <t xml:space="preserve">Договор № 51 от 19.09.2023 </t>
  </si>
  <si>
    <t>500000 руб под 0,1% до 15.12.2023</t>
  </si>
  <si>
    <t>Договор № 52 от20.09.2023</t>
  </si>
  <si>
    <t>400000 руб под 0,1% до 15.12.2023</t>
  </si>
  <si>
    <t>Договор № 55 от27.10.2023</t>
  </si>
  <si>
    <t>12 274 000 руб под 0,1% до 20.10.2024</t>
  </si>
  <si>
    <t>Договор № 56 от  02.11.2023</t>
  </si>
  <si>
    <t>2500000 руб. под 0,1% до 01.11.2024</t>
  </si>
  <si>
    <t xml:space="preserve">Дог № 57 от 15.11.2023 г. </t>
  </si>
  <si>
    <t>1300000 руб. под 0,1% до 10.11.2024 г.</t>
  </si>
  <si>
    <t>Договор № 67 от 28.11.2023</t>
  </si>
  <si>
    <t xml:space="preserve">2000000 руб. под 0,1% до 25.11.2024 г. </t>
  </si>
  <si>
    <t>5000000 руб. под 0,1% до 20.12.2023 г. (доп.согл.)</t>
  </si>
  <si>
    <t>5000000 руб.,  под 0,1% до 20.12.2023  (доп.согл.)</t>
  </si>
  <si>
    <t>20000000,00 руб. под 0,1% до 20.12.2023 (доп.согл)</t>
  </si>
  <si>
    <t>20000000 руб. под 0,1% до 20.12.2023 г.(доп.согл)</t>
  </si>
  <si>
    <t>Договор № 68 от 14.12.2023</t>
  </si>
  <si>
    <t>11100000 руб. под 0,1% до 01.12.2024</t>
  </si>
  <si>
    <t>Договоре № 69 от 15.12.2023</t>
  </si>
  <si>
    <t>32000000,00 руб. под 0,1% до 01.12.2024 г.</t>
  </si>
  <si>
    <t>Дог.№ 70 от 15.12.2023</t>
  </si>
  <si>
    <t>500000 руб под 0,1% до 01.12.2024</t>
  </si>
  <si>
    <t>Дог. № 71 от 15.12.2023</t>
  </si>
  <si>
    <t>1400000 руб. под 0,1% до 01.12.2024</t>
  </si>
  <si>
    <t>Договор № 72 от 15.12.2023</t>
  </si>
  <si>
    <t>650000 руб. под 0,1% до 01.12.2024</t>
  </si>
  <si>
    <t>Финансовое упраление администрации МО Каневской район</t>
  </si>
  <si>
    <t>43000000 руб под 0,1% до 13.12.2023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</si>
  <si>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января 2024 года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</si>
  <si>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января   2024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</si>
  <si>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января 2024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</si>
  <si>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января  2024 года </t>
  </si>
  <si>
    <t>Наименование, номер и дата документа, подтверждающего сумму задолженности                  на 01.01.2024</t>
  </si>
  <si>
    <t>Задолженность на 01.01.2024</t>
  </si>
  <si>
    <t>Начислено на    01.01.2024г.</t>
  </si>
  <si>
    <t>Выделено в 2023г.</t>
  </si>
  <si>
    <t>Задолженность на 01.01.23</t>
  </si>
  <si>
    <t>Договор № 65 от 18.12.2023 г.</t>
  </si>
  <si>
    <t xml:space="preserve">Договор № 74 от 21.12.2023 </t>
  </si>
  <si>
    <t>2600000 руб под 0,1% до 01.12.2024 г.</t>
  </si>
  <si>
    <t>Договоре № 79 от 27.12.2023</t>
  </si>
  <si>
    <t>5000000,00 руб.под 0,1% до 01.12.2024 г.</t>
  </si>
  <si>
    <t>Информация о задолженности по бюджетным кредитам юридическим лиам, выданным из бюджета Каневского района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</si>
</sst>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34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6" xfId="0" applyFont="1" applyFill="1" applyBorder="1" applyAlignment="1">
      <alignment vertical="top" wrapText="1"/>
    </xf>
    <xf numFmtId="4" fontId="1" fillId="2" borderId="36" xfId="0" applyNumberFormat="1" applyFont="1" applyFill="1" applyBorder="1"/>
    <xf numFmtId="4" fontId="1" fillId="0" borderId="36" xfId="0" applyNumberFormat="1" applyFont="1" applyBorder="1"/>
    <xf numFmtId="4" fontId="1" fillId="5" borderId="36" xfId="0" applyNumberFormat="1" applyFont="1" applyFill="1" applyBorder="1"/>
    <xf numFmtId="4" fontId="1" fillId="2" borderId="37" xfId="0" applyNumberFormat="1" applyFont="1" applyFill="1" applyBorder="1"/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3" fillId="0" borderId="33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0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0" borderId="39" xfId="0" applyFont="1" applyBorder="1" applyAlignment="1">
      <alignment horizontal="center"/>
    </xf>
    <xf numFmtId="4" fontId="6" fillId="0" borderId="16" xfId="0" applyNumberFormat="1" applyFont="1" applyBorder="1"/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6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1" xfId="0" applyNumberFormat="1" applyFont="1" applyFill="1" applyBorder="1"/>
    <xf numFmtId="0" fontId="3" fillId="7" borderId="16" xfId="0" applyFont="1" applyFill="1" applyBorder="1" applyAlignment="1">
      <alignment vertical="top" wrapText="1"/>
    </xf>
    <xf numFmtId="4" fontId="1" fillId="7" borderId="33" xfId="0" applyNumberFormat="1" applyFont="1" applyFill="1" applyBorder="1"/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14" fontId="3" fillId="7" borderId="38" xfId="0" applyNumberFormat="1" applyFont="1" applyFill="1" applyBorder="1" applyAlignment="1">
      <alignment vertical="top" wrapText="1"/>
    </xf>
    <xf numFmtId="0" fontId="3" fillId="7" borderId="33" xfId="0" applyFont="1" applyFill="1" applyBorder="1" applyAlignment="1">
      <alignment vertical="top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51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/>
    <xf numFmtId="14" fontId="3" fillId="7" borderId="33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57" xfId="0" applyFont="1" applyBorder="1"/>
    <xf numFmtId="0" fontId="1" fillId="0" borderId="46" xfId="0" applyFont="1" applyBorder="1"/>
    <xf numFmtId="0" fontId="4" fillId="2" borderId="4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/>
    </xf>
    <xf numFmtId="4" fontId="1" fillId="10" borderId="1" xfId="0" applyNumberFormat="1" applyFont="1" applyFill="1" applyBorder="1"/>
    <xf numFmtId="0" fontId="3" fillId="5" borderId="65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4" fontId="1" fillId="0" borderId="36" xfId="0" applyNumberFormat="1" applyFont="1" applyBorder="1" applyAlignment="1">
      <alignment vertical="center"/>
    </xf>
    <xf numFmtId="4" fontId="1" fillId="5" borderId="3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horizontal="center" vertical="center"/>
    </xf>
    <xf numFmtId="4" fontId="1" fillId="10" borderId="16" xfId="0" applyNumberFormat="1" applyFont="1" applyFill="1" applyBorder="1"/>
    <xf numFmtId="4" fontId="1" fillId="10" borderId="24" xfId="0" applyNumberFormat="1" applyFont="1" applyFill="1" applyBorder="1"/>
    <xf numFmtId="0" fontId="3" fillId="5" borderId="24" xfId="0" applyFont="1" applyFill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14" fontId="3" fillId="7" borderId="1" xfId="0" applyNumberFormat="1" applyFont="1" applyFill="1" applyBorder="1" applyAlignment="1">
      <alignment vertical="top" wrapText="1"/>
    </xf>
    <xf numFmtId="14" fontId="3" fillId="7" borderId="36" xfId="0" applyNumberFormat="1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/>
    <xf numFmtId="4" fontId="1" fillId="10" borderId="26" xfId="0" applyNumberFormat="1" applyFont="1" applyFill="1" applyBorder="1"/>
    <xf numFmtId="0" fontId="25" fillId="7" borderId="9" xfId="0" applyFont="1" applyFill="1" applyBorder="1" applyAlignment="1">
      <alignment vertical="top" wrapText="1"/>
    </xf>
    <xf numFmtId="0" fontId="25" fillId="7" borderId="24" xfId="0" applyFont="1" applyFill="1" applyBorder="1" applyAlignment="1">
      <alignment vertical="top" wrapText="1"/>
    </xf>
    <xf numFmtId="4" fontId="1" fillId="10" borderId="9" xfId="0" applyNumberFormat="1" applyFont="1" applyFill="1" applyBorder="1"/>
    <xf numFmtId="4" fontId="1" fillId="7" borderId="9" xfId="0" applyNumberFormat="1" applyFont="1" applyFill="1" applyBorder="1" applyAlignment="1">
      <alignment vertical="center"/>
    </xf>
    <xf numFmtId="14" fontId="3" fillId="7" borderId="30" xfId="0" applyNumberFormat="1" applyFont="1" applyFill="1" applyBorder="1" applyAlignment="1">
      <alignment vertical="top" wrapText="1"/>
    </xf>
    <xf numFmtId="0" fontId="3" fillId="7" borderId="30" xfId="0" applyFont="1" applyFill="1" applyBorder="1" applyAlignment="1">
      <alignment vertical="top" wrapText="1"/>
    </xf>
    <xf numFmtId="4" fontId="1" fillId="0" borderId="30" xfId="0" applyNumberFormat="1" applyFont="1" applyBorder="1"/>
    <xf numFmtId="4" fontId="1" fillId="7" borderId="30" xfId="0" applyNumberFormat="1" applyFont="1" applyFill="1" applyBorder="1"/>
    <xf numFmtId="4" fontId="1" fillId="5" borderId="30" xfId="0" applyNumberFormat="1" applyFont="1" applyFill="1" applyBorder="1"/>
    <xf numFmtId="4" fontId="1" fillId="2" borderId="66" xfId="0" applyNumberFormat="1" applyFont="1" applyFill="1" applyBorder="1"/>
    <xf numFmtId="4" fontId="1" fillId="10" borderId="30" xfId="0" applyNumberFormat="1" applyFont="1" applyFill="1" applyBorder="1"/>
    <xf numFmtId="0" fontId="25" fillId="7" borderId="13" xfId="0" applyFont="1" applyFill="1" applyBorder="1" applyAlignment="1">
      <alignment vertical="top" wrapText="1"/>
    </xf>
    <xf numFmtId="0" fontId="4" fillId="8" borderId="38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left" vertical="center" wrapText="1"/>
    </xf>
    <xf numFmtId="4" fontId="1" fillId="10" borderId="33" xfId="0" applyNumberFormat="1" applyFont="1" applyFill="1" applyBorder="1"/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10" borderId="13" xfId="0" applyNumberFormat="1" applyFont="1" applyFill="1" applyBorder="1"/>
    <xf numFmtId="0" fontId="1" fillId="0" borderId="60" xfId="0" applyFont="1" applyBorder="1" applyAlignment="1">
      <alignment horizontal="left" vertical="top" wrapText="1"/>
    </xf>
    <xf numFmtId="4" fontId="1" fillId="10" borderId="36" xfId="0" applyNumberFormat="1" applyFont="1" applyFill="1" applyBorder="1"/>
    <xf numFmtId="4" fontId="1" fillId="10" borderId="24" xfId="0" applyNumberFormat="1" applyFont="1" applyFill="1" applyBorder="1" applyAlignment="1">
      <alignment vertical="center"/>
    </xf>
    <xf numFmtId="4" fontId="26" fillId="10" borderId="1" xfId="0" applyNumberFormat="1" applyFont="1" applyFill="1" applyBorder="1"/>
    <xf numFmtId="0" fontId="3" fillId="5" borderId="13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5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1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4" borderId="4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55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7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/>
    </xf>
    <xf numFmtId="0" fontId="12" fillId="0" borderId="6" xfId="2" applyFont="1" applyBorder="1"/>
    <xf numFmtId="0" fontId="12" fillId="0" borderId="8" xfId="2" applyFont="1" applyBorder="1"/>
    <xf numFmtId="0" fontId="12" fillId="0" borderId="49" xfId="2" applyFont="1" applyBorder="1"/>
    <xf numFmtId="0" fontId="12" fillId="0" borderId="57" xfId="2" applyFont="1" applyBorder="1"/>
    <xf numFmtId="0" fontId="12" fillId="0" borderId="53" xfId="2" applyFont="1" applyBorder="1"/>
    <xf numFmtId="0" fontId="13" fillId="0" borderId="58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10" workbookViewId="0">
      <selection activeCell="F26" sqref="F26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64" t="s">
        <v>215</v>
      </c>
      <c r="B2" s="265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132</v>
      </c>
    </row>
    <row r="7" spans="1:5" s="1" customFormat="1" ht="30" x14ac:dyDescent="0.25">
      <c r="A7" s="8" t="s">
        <v>6</v>
      </c>
      <c r="B7" s="95">
        <f>('Форма 1'!N11)</f>
        <v>0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0</v>
      </c>
    </row>
    <row r="14" spans="1:5" s="1" customFormat="1" ht="30" x14ac:dyDescent="0.25">
      <c r="A14" s="8" t="s">
        <v>12</v>
      </c>
      <c r="B14" s="25">
        <f>SUM(B16:B19)</f>
        <v>119412500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3'!U29)</f>
        <v>51500000</v>
      </c>
    </row>
    <row r="19" spans="1:2" s="1" customFormat="1" ht="30" x14ac:dyDescent="0.25">
      <c r="A19" s="8" t="s">
        <v>16</v>
      </c>
      <c r="B19" s="25">
        <f>('Форма 3'!U61)</f>
        <v>67912500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119412500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119412500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135</v>
      </c>
    </row>
    <row r="36" spans="1:2" x14ac:dyDescent="0.25">
      <c r="A36" s="24" t="s">
        <v>136</v>
      </c>
    </row>
    <row r="37" spans="1:2" x14ac:dyDescent="0.25">
      <c r="A37" s="24" t="s">
        <v>133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0" sqref="M10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79" t="s">
        <v>47</v>
      </c>
      <c r="S1" s="279"/>
    </row>
    <row r="2" spans="1:19" ht="40.9" customHeight="1" x14ac:dyDescent="0.25">
      <c r="A2" s="6"/>
      <c r="B2" s="6"/>
      <c r="C2" s="6"/>
      <c r="D2" s="6"/>
      <c r="E2" s="280" t="s">
        <v>216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x14ac:dyDescent="0.25">
      <c r="S3" s="2" t="s">
        <v>2</v>
      </c>
    </row>
    <row r="4" spans="1:19" ht="50.25" customHeight="1" x14ac:dyDescent="0.25">
      <c r="A4" s="276" t="s">
        <v>23</v>
      </c>
      <c r="B4" s="276" t="s">
        <v>24</v>
      </c>
      <c r="C4" s="276" t="s">
        <v>25</v>
      </c>
      <c r="D4" s="276" t="s">
        <v>26</v>
      </c>
      <c r="E4" s="282" t="s">
        <v>28</v>
      </c>
      <c r="F4" s="283"/>
      <c r="G4" s="284"/>
      <c r="H4" s="282" t="s">
        <v>31</v>
      </c>
      <c r="I4" s="283"/>
      <c r="J4" s="284"/>
      <c r="K4" s="282" t="s">
        <v>32</v>
      </c>
      <c r="L4" s="283"/>
      <c r="M4" s="284"/>
      <c r="N4" s="282" t="s">
        <v>33</v>
      </c>
      <c r="O4" s="283"/>
      <c r="P4" s="284"/>
      <c r="Q4" s="282" t="s">
        <v>34</v>
      </c>
      <c r="R4" s="283"/>
      <c r="S4" s="284"/>
    </row>
    <row r="5" spans="1:19" ht="14.45" customHeight="1" x14ac:dyDescent="0.25">
      <c r="A5" s="277"/>
      <c r="B5" s="277"/>
      <c r="C5" s="277"/>
      <c r="D5" s="277"/>
      <c r="E5" s="281" t="s">
        <v>27</v>
      </c>
      <c r="F5" s="275" t="s">
        <v>5</v>
      </c>
      <c r="G5" s="275"/>
      <c r="H5" s="281" t="s">
        <v>27</v>
      </c>
      <c r="I5" s="275" t="s">
        <v>5</v>
      </c>
      <c r="J5" s="275"/>
      <c r="K5" s="281" t="s">
        <v>27</v>
      </c>
      <c r="L5" s="275" t="s">
        <v>5</v>
      </c>
      <c r="M5" s="275"/>
      <c r="N5" s="281" t="s">
        <v>27</v>
      </c>
      <c r="O5" s="275" t="s">
        <v>5</v>
      </c>
      <c r="P5" s="275"/>
      <c r="Q5" s="281" t="s">
        <v>27</v>
      </c>
      <c r="R5" s="275" t="s">
        <v>5</v>
      </c>
      <c r="S5" s="275"/>
    </row>
    <row r="6" spans="1:19" ht="55.9" customHeight="1" x14ac:dyDescent="0.25">
      <c r="A6" s="278"/>
      <c r="B6" s="278"/>
      <c r="C6" s="278"/>
      <c r="D6" s="278"/>
      <c r="E6" s="281"/>
      <c r="F6" s="9" t="s">
        <v>29</v>
      </c>
      <c r="G6" s="9" t="s">
        <v>30</v>
      </c>
      <c r="H6" s="281"/>
      <c r="I6" s="9" t="s">
        <v>29</v>
      </c>
      <c r="J6" s="9" t="s">
        <v>30</v>
      </c>
      <c r="K6" s="281"/>
      <c r="L6" s="9" t="s">
        <v>29</v>
      </c>
      <c r="M6" s="9" t="s">
        <v>30</v>
      </c>
      <c r="N6" s="281"/>
      <c r="O6" s="9" t="s">
        <v>29</v>
      </c>
      <c r="P6" s="9" t="s">
        <v>30</v>
      </c>
      <c r="Q6" s="281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69" t="s">
        <v>35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1"/>
    </row>
    <row r="9" spans="1:19" ht="120" x14ac:dyDescent="0.25">
      <c r="A9" s="205" t="s">
        <v>97</v>
      </c>
      <c r="B9" s="206" t="s">
        <v>177</v>
      </c>
      <c r="C9" s="206" t="s">
        <v>171</v>
      </c>
      <c r="D9" s="205" t="s">
        <v>172</v>
      </c>
      <c r="E9" s="18">
        <f>F9+G9</f>
        <v>0</v>
      </c>
      <c r="F9" s="18">
        <v>0</v>
      </c>
      <c r="G9" s="18">
        <v>0</v>
      </c>
      <c r="H9" s="207">
        <f>I9+J9</f>
        <v>10467869.130000001</v>
      </c>
      <c r="I9" s="207">
        <f>6606901.33+3393098.67</f>
        <v>10000000</v>
      </c>
      <c r="J9" s="207">
        <f>29204.39+101132.8+115068.51+118904.11+76712.32+26847</f>
        <v>467869.13</v>
      </c>
      <c r="K9" s="207">
        <f>L9+M9</f>
        <v>10467869.130000001</v>
      </c>
      <c r="L9" s="18">
        <f>3333333+2223611.78+4443055.22</f>
        <v>10000000</v>
      </c>
      <c r="M9" s="207">
        <f>29204.39+101132.8+233972.62+76712.32+26847</f>
        <v>467869.13</v>
      </c>
      <c r="N9" s="25">
        <f>O9+P9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x14ac:dyDescent="0.25">
      <c r="A10" s="125" t="s">
        <v>97</v>
      </c>
      <c r="B10" s="126"/>
      <c r="C10" s="126"/>
      <c r="D10" s="125"/>
      <c r="E10" s="150">
        <f t="shared" ref="E10:G10" si="0">E9</f>
        <v>0</v>
      </c>
      <c r="F10" s="150">
        <f t="shared" si="0"/>
        <v>0</v>
      </c>
      <c r="G10" s="150">
        <f t="shared" si="0"/>
        <v>0</v>
      </c>
      <c r="H10" s="150">
        <f>H9</f>
        <v>10467869.130000001</v>
      </c>
      <c r="I10" s="150">
        <f t="shared" ref="I10:P10" si="1">I9</f>
        <v>10000000</v>
      </c>
      <c r="J10" s="150">
        <f t="shared" si="1"/>
        <v>467869.13</v>
      </c>
      <c r="K10" s="150">
        <f t="shared" si="1"/>
        <v>10467869.130000001</v>
      </c>
      <c r="L10" s="150">
        <f t="shared" si="1"/>
        <v>10000000</v>
      </c>
      <c r="M10" s="150">
        <f t="shared" si="1"/>
        <v>467869.13</v>
      </c>
      <c r="N10" s="150">
        <f t="shared" si="1"/>
        <v>0</v>
      </c>
      <c r="O10" s="150">
        <f t="shared" si="1"/>
        <v>0</v>
      </c>
      <c r="P10" s="150">
        <f t="shared" si="1"/>
        <v>0</v>
      </c>
      <c r="Q10" s="18"/>
      <c r="R10" s="18"/>
      <c r="S10" s="18"/>
    </row>
    <row r="11" spans="1:19" s="11" customFormat="1" ht="14.25" x14ac:dyDescent="0.2">
      <c r="A11" s="266" t="s">
        <v>27</v>
      </c>
      <c r="B11" s="267"/>
      <c r="C11" s="267"/>
      <c r="D11" s="267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10467869.130000001</v>
      </c>
      <c r="I11" s="94">
        <f t="shared" si="3"/>
        <v>10000000</v>
      </c>
      <c r="J11" s="94">
        <f t="shared" si="3"/>
        <v>467869.13</v>
      </c>
      <c r="K11" s="94">
        <f t="shared" si="3"/>
        <v>10467869.130000001</v>
      </c>
      <c r="L11" s="94">
        <f t="shared" si="3"/>
        <v>10000000</v>
      </c>
      <c r="M11" s="94">
        <f t="shared" si="3"/>
        <v>467869.13</v>
      </c>
      <c r="N11" s="94">
        <f>SUM(N10)</f>
        <v>0</v>
      </c>
      <c r="O11" s="94">
        <f t="shared" ref="O11:P11" si="4">SUM(O10)</f>
        <v>0</v>
      </c>
      <c r="P11" s="94">
        <f t="shared" si="4"/>
        <v>0</v>
      </c>
      <c r="Q11" s="94"/>
      <c r="R11" s="94"/>
      <c r="S11" s="94"/>
    </row>
    <row r="12" spans="1:19" x14ac:dyDescent="0.25">
      <c r="A12" s="272" t="s">
        <v>36</v>
      </c>
      <c r="B12" s="273"/>
      <c r="C12" s="273"/>
      <c r="D12" s="27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69" t="s">
        <v>41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1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66" t="s">
        <v>27</v>
      </c>
      <c r="B16" s="267"/>
      <c r="C16" s="267"/>
      <c r="D16" s="26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72" t="s">
        <v>37</v>
      </c>
      <c r="B17" s="273"/>
      <c r="C17" s="273"/>
      <c r="D17" s="27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69" t="s">
        <v>42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1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6" t="s">
        <v>27</v>
      </c>
      <c r="B21" s="267"/>
      <c r="C21" s="267"/>
      <c r="D21" s="26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72" t="s">
        <v>38</v>
      </c>
      <c r="B22" s="273"/>
      <c r="C22" s="273"/>
      <c r="D22" s="27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66" t="s">
        <v>39</v>
      </c>
      <c r="B23" s="267"/>
      <c r="C23" s="267"/>
      <c r="D23" s="26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66" t="s">
        <v>40</v>
      </c>
      <c r="B24" s="267"/>
      <c r="C24" s="267"/>
      <c r="D24" s="26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137</v>
      </c>
      <c r="F34" s="100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7" sqref="K17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79" t="s">
        <v>48</v>
      </c>
      <c r="S1" s="279"/>
    </row>
    <row r="2" spans="1:19" ht="43.9" customHeight="1" x14ac:dyDescent="0.25">
      <c r="D2" s="280" t="s">
        <v>217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4" spans="1:19" ht="37.15" customHeight="1" x14ac:dyDescent="0.25">
      <c r="A4" s="276" t="s">
        <v>23</v>
      </c>
      <c r="B4" s="276" t="s">
        <v>53</v>
      </c>
      <c r="C4" s="276" t="s">
        <v>52</v>
      </c>
      <c r="D4" s="282" t="s">
        <v>55</v>
      </c>
      <c r="E4" s="283"/>
      <c r="F4" s="283"/>
      <c r="G4" s="284"/>
      <c r="H4" s="290" t="s">
        <v>56</v>
      </c>
      <c r="I4" s="282" t="s">
        <v>57</v>
      </c>
      <c r="J4" s="283"/>
      <c r="K4" s="284"/>
      <c r="L4" s="282" t="s">
        <v>127</v>
      </c>
      <c r="M4" s="283"/>
      <c r="N4" s="283"/>
      <c r="O4" s="284"/>
      <c r="P4" s="282" t="s">
        <v>98</v>
      </c>
      <c r="Q4" s="283"/>
      <c r="R4" s="283"/>
      <c r="S4" s="284"/>
    </row>
    <row r="5" spans="1:19" x14ac:dyDescent="0.25">
      <c r="A5" s="277"/>
      <c r="B5" s="277"/>
      <c r="C5" s="277"/>
      <c r="D5" s="285" t="s">
        <v>27</v>
      </c>
      <c r="E5" s="269" t="s">
        <v>5</v>
      </c>
      <c r="F5" s="270"/>
      <c r="G5" s="271"/>
      <c r="H5" s="291"/>
      <c r="I5" s="285" t="s">
        <v>27</v>
      </c>
      <c r="J5" s="269" t="s">
        <v>5</v>
      </c>
      <c r="K5" s="271"/>
      <c r="L5" s="285" t="s">
        <v>27</v>
      </c>
      <c r="M5" s="269" t="s">
        <v>5</v>
      </c>
      <c r="N5" s="270"/>
      <c r="O5" s="271"/>
      <c r="P5" s="285" t="s">
        <v>27</v>
      </c>
      <c r="Q5" s="269" t="s">
        <v>5</v>
      </c>
      <c r="R5" s="270"/>
      <c r="S5" s="271"/>
    </row>
    <row r="6" spans="1:19" ht="58.9" customHeight="1" x14ac:dyDescent="0.25">
      <c r="A6" s="278"/>
      <c r="B6" s="278"/>
      <c r="C6" s="278"/>
      <c r="D6" s="286"/>
      <c r="E6" s="9" t="s">
        <v>29</v>
      </c>
      <c r="F6" s="9" t="s">
        <v>30</v>
      </c>
      <c r="G6" s="9" t="s">
        <v>54</v>
      </c>
      <c r="H6" s="292"/>
      <c r="I6" s="286"/>
      <c r="J6" s="9" t="s">
        <v>30</v>
      </c>
      <c r="K6" s="9" t="s">
        <v>54</v>
      </c>
      <c r="L6" s="286"/>
      <c r="M6" s="9" t="s">
        <v>29</v>
      </c>
      <c r="N6" s="9" t="s">
        <v>30</v>
      </c>
      <c r="O6" s="9" t="s">
        <v>54</v>
      </c>
      <c r="P6" s="286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87" t="s">
        <v>58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9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66" t="s">
        <v>27</v>
      </c>
      <c r="B14" s="267"/>
      <c r="C14" s="268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93" t="s">
        <v>36</v>
      </c>
      <c r="B15" s="294"/>
      <c r="C15" s="29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301" t="s">
        <v>59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</row>
    <row r="17" spans="1:19" ht="95.25" customHeight="1" thickBot="1" x14ac:dyDescent="0.3">
      <c r="A17" s="132" t="s">
        <v>139</v>
      </c>
      <c r="B17" s="158" t="s">
        <v>143</v>
      </c>
      <c r="C17" s="139" t="s">
        <v>144</v>
      </c>
      <c r="D17" s="123">
        <f>SUM(E17:G17)</f>
        <v>8500000</v>
      </c>
      <c r="E17" s="140">
        <v>8500000</v>
      </c>
      <c r="F17" s="140"/>
      <c r="G17" s="140"/>
      <c r="H17" s="168"/>
      <c r="I17" s="162">
        <f>J17+K17</f>
        <v>651589.01</v>
      </c>
      <c r="J17" s="170">
        <v>651589.01</v>
      </c>
      <c r="K17" s="163"/>
      <c r="L17" s="123">
        <f>M17+N17+O17</f>
        <v>9151589.0099999998</v>
      </c>
      <c r="M17" s="168">
        <v>8500000</v>
      </c>
      <c r="N17" s="170">
        <v>651589.01</v>
      </c>
      <c r="O17" s="163"/>
      <c r="P17" s="123">
        <f>SUM(Q17:S17)</f>
        <v>0</v>
      </c>
      <c r="Q17" s="123">
        <f>(D17+H17)-M17</f>
        <v>0</v>
      </c>
      <c r="R17" s="123">
        <f>J17-N17</f>
        <v>0</v>
      </c>
      <c r="S17" s="124">
        <f>K17-O17</f>
        <v>0</v>
      </c>
    </row>
    <row r="18" spans="1:19" ht="95.25" hidden="1" customHeight="1" thickBot="1" x14ac:dyDescent="0.3">
      <c r="A18" s="132"/>
      <c r="B18" s="158"/>
      <c r="C18" s="139"/>
      <c r="D18" s="123"/>
      <c r="E18" s="140"/>
      <c r="F18" s="140"/>
      <c r="G18" s="140"/>
      <c r="H18" s="141"/>
      <c r="I18" s="162"/>
      <c r="J18" s="141"/>
      <c r="K18" s="163"/>
      <c r="L18" s="123"/>
      <c r="M18" s="141"/>
      <c r="N18" s="141"/>
      <c r="O18" s="163"/>
      <c r="P18" s="123"/>
      <c r="Q18" s="123"/>
      <c r="R18" s="123"/>
      <c r="S18" s="124"/>
    </row>
    <row r="19" spans="1:19" s="14" customFormat="1" ht="14.25" x14ac:dyDescent="0.2">
      <c r="A19" s="304" t="s">
        <v>27</v>
      </c>
      <c r="B19" s="305"/>
      <c r="C19" s="306"/>
      <c r="D19" s="164">
        <f>SUM(D17:D18)</f>
        <v>8500000</v>
      </c>
      <c r="E19" s="164">
        <f t="shared" ref="E19:S19" si="2">SUM(E17:E18)</f>
        <v>8500000</v>
      </c>
      <c r="F19" s="164">
        <f t="shared" si="2"/>
        <v>0</v>
      </c>
      <c r="G19" s="164">
        <f t="shared" si="2"/>
        <v>0</v>
      </c>
      <c r="H19" s="164">
        <f t="shared" si="2"/>
        <v>0</v>
      </c>
      <c r="I19" s="164">
        <f t="shared" si="2"/>
        <v>651589.01</v>
      </c>
      <c r="J19" s="164">
        <f t="shared" si="2"/>
        <v>651589.01</v>
      </c>
      <c r="K19" s="164">
        <f t="shared" si="2"/>
        <v>0</v>
      </c>
      <c r="L19" s="164">
        <f t="shared" si="2"/>
        <v>9151589.0099999998</v>
      </c>
      <c r="M19" s="164">
        <f t="shared" si="2"/>
        <v>8500000</v>
      </c>
      <c r="N19" s="164">
        <f t="shared" si="2"/>
        <v>651589.01</v>
      </c>
      <c r="O19" s="164">
        <f t="shared" si="2"/>
        <v>0</v>
      </c>
      <c r="P19" s="164">
        <f t="shared" si="2"/>
        <v>0</v>
      </c>
      <c r="Q19" s="164">
        <f t="shared" si="2"/>
        <v>0</v>
      </c>
      <c r="R19" s="164">
        <f t="shared" si="2"/>
        <v>0</v>
      </c>
      <c r="S19" s="164">
        <f t="shared" si="2"/>
        <v>0</v>
      </c>
    </row>
    <row r="20" spans="1:19" x14ac:dyDescent="0.25">
      <c r="A20" s="293" t="s">
        <v>37</v>
      </c>
      <c r="B20" s="294"/>
      <c r="C20" s="29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6" t="s">
        <v>60</v>
      </c>
      <c r="B21" s="267"/>
      <c r="C21" s="268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651589.01</v>
      </c>
      <c r="J21" s="19">
        <f t="shared" si="3"/>
        <v>651589.01</v>
      </c>
      <c r="K21" s="19">
        <f t="shared" si="3"/>
        <v>0</v>
      </c>
      <c r="L21" s="19">
        <f t="shared" si="3"/>
        <v>9151589.0099999998</v>
      </c>
      <c r="M21" s="19">
        <f t="shared" si="3"/>
        <v>8500000</v>
      </c>
      <c r="N21" s="19">
        <f t="shared" si="3"/>
        <v>651589.01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98" t="s">
        <v>61</v>
      </c>
      <c r="B22" s="299"/>
      <c r="C22" s="30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96" t="s">
        <v>99</v>
      </c>
      <c r="B27" s="297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135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136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133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A15:C15"/>
    <mergeCell ref="A27:B27"/>
    <mergeCell ref="A22:C22"/>
    <mergeCell ref="A21:C21"/>
    <mergeCell ref="A16:S16"/>
    <mergeCell ref="A20:C20"/>
    <mergeCell ref="A19:C19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74"/>
  <sheetViews>
    <sheetView zoomScale="80" zoomScaleNormal="80" zoomScaleSheetLayoutView="75" workbookViewId="0">
      <pane xSplit="3" ySplit="6" topLeftCell="D22" activePane="bottomRight" state="frozen"/>
      <selection pane="topRight" activeCell="D1" sqref="D1"/>
      <selection pane="bottomLeft" activeCell="A8" sqref="A8"/>
      <selection pane="bottomRight" activeCell="Q27" sqref="Q27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5.2851562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79" t="s">
        <v>69</v>
      </c>
      <c r="W1" s="279"/>
    </row>
    <row r="2" spans="1:23" ht="47.45" customHeight="1" x14ac:dyDescent="0.25">
      <c r="D2" s="280" t="s">
        <v>214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4" spans="1:23" ht="48" customHeight="1" x14ac:dyDescent="0.25">
      <c r="A4" s="275" t="s">
        <v>23</v>
      </c>
      <c r="B4" s="275" t="s">
        <v>51</v>
      </c>
      <c r="C4" s="275" t="s">
        <v>52</v>
      </c>
      <c r="D4" s="275" t="s">
        <v>64</v>
      </c>
      <c r="E4" s="275"/>
      <c r="F4" s="275"/>
      <c r="G4" s="275"/>
      <c r="H4" s="318" t="s">
        <v>65</v>
      </c>
      <c r="I4" s="282" t="s">
        <v>57</v>
      </c>
      <c r="J4" s="283"/>
      <c r="K4" s="284"/>
      <c r="L4" s="275" t="s">
        <v>67</v>
      </c>
      <c r="M4" s="275"/>
      <c r="N4" s="275"/>
      <c r="O4" s="275"/>
      <c r="P4" s="275" t="s">
        <v>66</v>
      </c>
      <c r="Q4" s="275"/>
      <c r="R4" s="275"/>
      <c r="S4" s="275"/>
      <c r="T4" s="282" t="s">
        <v>68</v>
      </c>
      <c r="U4" s="283"/>
      <c r="V4" s="283"/>
      <c r="W4" s="284"/>
    </row>
    <row r="5" spans="1:23" x14ac:dyDescent="0.25">
      <c r="A5" s="275"/>
      <c r="B5" s="275"/>
      <c r="C5" s="275"/>
      <c r="D5" s="281" t="s">
        <v>27</v>
      </c>
      <c r="E5" s="275" t="s">
        <v>5</v>
      </c>
      <c r="F5" s="275"/>
      <c r="G5" s="275"/>
      <c r="H5" s="319"/>
      <c r="I5" s="285" t="s">
        <v>27</v>
      </c>
      <c r="J5" s="269" t="s">
        <v>5</v>
      </c>
      <c r="K5" s="271"/>
      <c r="L5" s="281" t="s">
        <v>27</v>
      </c>
      <c r="M5" s="275" t="s">
        <v>5</v>
      </c>
      <c r="N5" s="275"/>
      <c r="O5" s="275"/>
      <c r="P5" s="281" t="s">
        <v>27</v>
      </c>
      <c r="Q5" s="275" t="s">
        <v>5</v>
      </c>
      <c r="R5" s="275"/>
      <c r="S5" s="275"/>
      <c r="T5" s="281" t="s">
        <v>27</v>
      </c>
      <c r="U5" s="275" t="s">
        <v>5</v>
      </c>
      <c r="V5" s="275"/>
      <c r="W5" s="275"/>
    </row>
    <row r="6" spans="1:23" ht="60" customHeight="1" x14ac:dyDescent="0.25">
      <c r="A6" s="275"/>
      <c r="B6" s="275"/>
      <c r="C6" s="275"/>
      <c r="D6" s="281"/>
      <c r="E6" s="9" t="s">
        <v>29</v>
      </c>
      <c r="F6" s="9" t="s">
        <v>30</v>
      </c>
      <c r="G6" s="9" t="s">
        <v>54</v>
      </c>
      <c r="H6" s="320"/>
      <c r="I6" s="286"/>
      <c r="J6" s="9" t="s">
        <v>30</v>
      </c>
      <c r="K6" s="9" t="s">
        <v>54</v>
      </c>
      <c r="L6" s="281"/>
      <c r="M6" s="9" t="s">
        <v>29</v>
      </c>
      <c r="N6" s="9" t="s">
        <v>30</v>
      </c>
      <c r="O6" s="9" t="s">
        <v>54</v>
      </c>
      <c r="P6" s="281"/>
      <c r="Q6" s="9" t="s">
        <v>29</v>
      </c>
      <c r="R6" s="9" t="s">
        <v>30</v>
      </c>
      <c r="S6" s="9" t="s">
        <v>54</v>
      </c>
      <c r="T6" s="281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321" t="s">
        <v>62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323" t="s">
        <v>27</v>
      </c>
      <c r="B11" s="323"/>
      <c r="C11" s="32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322" t="s">
        <v>36</v>
      </c>
      <c r="B12" s="322"/>
      <c r="C12" s="32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321" t="s">
        <v>63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323" t="s">
        <v>27</v>
      </c>
      <c r="B17" s="323"/>
      <c r="C17" s="323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322" t="s">
        <v>37</v>
      </c>
      <c r="B18" s="322"/>
      <c r="C18" s="32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29.25" customHeight="1" thickBot="1" x14ac:dyDescent="0.3">
      <c r="A19" s="328" t="s">
        <v>70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30"/>
    </row>
    <row r="20" spans="1:58" ht="88.5" customHeight="1" thickBot="1" x14ac:dyDescent="0.3">
      <c r="A20" s="252" t="s">
        <v>212</v>
      </c>
      <c r="B20" s="156" t="s">
        <v>223</v>
      </c>
      <c r="C20" s="253" t="s">
        <v>213</v>
      </c>
      <c r="D20" s="128">
        <f>SUM(E20:G20)</f>
        <v>0</v>
      </c>
      <c r="E20" s="129"/>
      <c r="F20" s="129"/>
      <c r="G20" s="129"/>
      <c r="H20" s="254">
        <v>43000000</v>
      </c>
      <c r="I20" s="128">
        <f t="shared" ref="I20:I24" si="1">SUM(J20,K20)</f>
        <v>1531.51</v>
      </c>
      <c r="J20" s="254">
        <v>1531.51</v>
      </c>
      <c r="K20" s="130"/>
      <c r="L20" s="128">
        <f t="shared" ref="L20:L24" si="2">SUM(M20,N20,O20)</f>
        <v>1531.51</v>
      </c>
      <c r="M20" s="130"/>
      <c r="N20" s="254">
        <v>1531.51</v>
      </c>
      <c r="O20" s="129"/>
      <c r="P20" s="128">
        <f t="shared" ref="P20:P24" si="3">SUM(Q20,R20,S20)</f>
        <v>0</v>
      </c>
      <c r="Q20" s="130"/>
      <c r="R20" s="129"/>
      <c r="S20" s="129"/>
      <c r="T20" s="128">
        <f t="shared" ref="T20:T24" si="4">SUM(U20,V20,W20)</f>
        <v>43000000</v>
      </c>
      <c r="U20" s="128">
        <f t="shared" ref="U20:U24" si="5">(D20+H20)-M20-Q20</f>
        <v>43000000</v>
      </c>
      <c r="V20" s="128">
        <f t="shared" ref="V20:V24" si="6">F20+J20-N20</f>
        <v>0</v>
      </c>
      <c r="W20" s="131"/>
    </row>
    <row r="21" spans="1:58" ht="49.5" customHeight="1" x14ac:dyDescent="0.25">
      <c r="A21" s="325" t="s">
        <v>138</v>
      </c>
      <c r="B21" s="157" t="s">
        <v>128</v>
      </c>
      <c r="C21" s="122" t="s">
        <v>129</v>
      </c>
      <c r="D21" s="113">
        <f>E21</f>
        <v>8500000</v>
      </c>
      <c r="E21" s="114">
        <v>8500000</v>
      </c>
      <c r="F21" s="114"/>
      <c r="G21" s="114"/>
      <c r="H21" s="119"/>
      <c r="I21" s="155">
        <f t="shared" si="1"/>
        <v>8500.01</v>
      </c>
      <c r="J21" s="242">
        <v>8500.01</v>
      </c>
      <c r="K21" s="114"/>
      <c r="L21" s="155">
        <f t="shared" si="2"/>
        <v>8500.01</v>
      </c>
      <c r="M21" s="169"/>
      <c r="N21" s="242">
        <v>8500.01</v>
      </c>
      <c r="O21" s="114"/>
      <c r="P21" s="155">
        <f t="shared" si="3"/>
        <v>0</v>
      </c>
      <c r="Q21" s="119"/>
      <c r="R21" s="114"/>
      <c r="S21" s="114"/>
      <c r="T21" s="113">
        <f t="shared" si="4"/>
        <v>8500000</v>
      </c>
      <c r="U21" s="113">
        <f t="shared" si="5"/>
        <v>8500000</v>
      </c>
      <c r="V21" s="113">
        <f t="shared" si="6"/>
        <v>0</v>
      </c>
      <c r="W21" s="115"/>
    </row>
    <row r="22" spans="1:58" ht="58.5" customHeight="1" x14ac:dyDescent="0.25">
      <c r="A22" s="326"/>
      <c r="B22" s="154" t="s">
        <v>152</v>
      </c>
      <c r="C22" s="182" t="s">
        <v>200</v>
      </c>
      <c r="D22" s="25">
        <v>0</v>
      </c>
      <c r="E22" s="15"/>
      <c r="F22" s="15"/>
      <c r="G22" s="15"/>
      <c r="H22" s="165">
        <v>20000000</v>
      </c>
      <c r="I22" s="155">
        <f t="shared" si="1"/>
        <v>16109.6</v>
      </c>
      <c r="J22" s="262">
        <v>16109.6</v>
      </c>
      <c r="K22" s="15"/>
      <c r="L22" s="155">
        <f t="shared" si="2"/>
        <v>20016109.600000001</v>
      </c>
      <c r="M22" s="215">
        <v>20000000</v>
      </c>
      <c r="N22" s="215">
        <v>16109.6</v>
      </c>
      <c r="O22" s="15"/>
      <c r="P22" s="155">
        <f t="shared" si="3"/>
        <v>0</v>
      </c>
      <c r="Q22" s="117"/>
      <c r="R22" s="15"/>
      <c r="S22" s="15"/>
      <c r="T22" s="155">
        <f t="shared" si="4"/>
        <v>0</v>
      </c>
      <c r="U22" s="155">
        <f t="shared" si="5"/>
        <v>0</v>
      </c>
      <c r="V22" s="25">
        <f t="shared" si="6"/>
        <v>0</v>
      </c>
      <c r="W22" s="120"/>
    </row>
    <row r="23" spans="1:58" ht="57.75" customHeight="1" x14ac:dyDescent="0.25">
      <c r="A23" s="326"/>
      <c r="B23" s="181" t="s">
        <v>160</v>
      </c>
      <c r="C23" s="182" t="s">
        <v>201</v>
      </c>
      <c r="D23" s="25">
        <v>0</v>
      </c>
      <c r="E23" s="15"/>
      <c r="F23" s="15"/>
      <c r="G23" s="15"/>
      <c r="H23" s="165">
        <v>20000000</v>
      </c>
      <c r="I23" s="155">
        <f t="shared" si="1"/>
        <v>13424.67</v>
      </c>
      <c r="J23" s="262">
        <v>13424.67</v>
      </c>
      <c r="K23" s="15"/>
      <c r="L23" s="155">
        <f t="shared" si="2"/>
        <v>20013424.670000002</v>
      </c>
      <c r="M23" s="215">
        <v>20000000</v>
      </c>
      <c r="N23" s="215">
        <v>13424.67</v>
      </c>
      <c r="O23" s="15"/>
      <c r="P23" s="155">
        <f t="shared" si="3"/>
        <v>0</v>
      </c>
      <c r="Q23" s="117"/>
      <c r="R23" s="15"/>
      <c r="S23" s="15"/>
      <c r="T23" s="155">
        <f t="shared" si="4"/>
        <v>0</v>
      </c>
      <c r="U23" s="155">
        <f t="shared" si="5"/>
        <v>0</v>
      </c>
      <c r="V23" s="25">
        <f t="shared" si="6"/>
        <v>0</v>
      </c>
      <c r="W23" s="120"/>
    </row>
    <row r="24" spans="1:58" ht="39" thickBot="1" x14ac:dyDescent="0.3">
      <c r="A24" s="327"/>
      <c r="B24" s="153" t="s">
        <v>141</v>
      </c>
      <c r="C24" s="142" t="s">
        <v>142</v>
      </c>
      <c r="D24" s="143">
        <f>E24</f>
        <v>8000000</v>
      </c>
      <c r="E24" s="144">
        <v>8000000</v>
      </c>
      <c r="F24" s="144"/>
      <c r="G24" s="144"/>
      <c r="H24" s="167"/>
      <c r="I24" s="143">
        <f t="shared" si="1"/>
        <v>1446.57</v>
      </c>
      <c r="J24" s="167">
        <v>1446.57</v>
      </c>
      <c r="K24" s="144"/>
      <c r="L24" s="143">
        <f t="shared" si="2"/>
        <v>8001446.5700000003</v>
      </c>
      <c r="M24" s="167">
        <v>8000000</v>
      </c>
      <c r="N24" s="167">
        <v>1446.57</v>
      </c>
      <c r="O24" s="144"/>
      <c r="P24" s="143">
        <f t="shared" si="3"/>
        <v>0</v>
      </c>
      <c r="Q24" s="145"/>
      <c r="R24" s="144"/>
      <c r="S24" s="144"/>
      <c r="T24" s="143">
        <f t="shared" si="4"/>
        <v>0</v>
      </c>
      <c r="U24" s="143">
        <f t="shared" si="5"/>
        <v>0</v>
      </c>
      <c r="V24" s="143">
        <f t="shared" si="6"/>
        <v>0</v>
      </c>
      <c r="W24" s="146"/>
    </row>
    <row r="25" spans="1:58" ht="63.75" customHeight="1" thickBot="1" x14ac:dyDescent="0.3">
      <c r="A25" s="208" t="s">
        <v>173</v>
      </c>
      <c r="B25" s="171" t="s">
        <v>174</v>
      </c>
      <c r="C25" s="172" t="s">
        <v>175</v>
      </c>
      <c r="D25" s="173">
        <v>0</v>
      </c>
      <c r="E25" s="174"/>
      <c r="F25" s="174"/>
      <c r="G25" s="174"/>
      <c r="H25" s="176">
        <v>2000000</v>
      </c>
      <c r="I25" s="173">
        <f>SUM(J25,K25)</f>
        <v>701.36</v>
      </c>
      <c r="J25" s="239">
        <v>701.36</v>
      </c>
      <c r="K25" s="174"/>
      <c r="L25" s="173">
        <f>SUM(M25,N25,O25)</f>
        <v>2000701.36</v>
      </c>
      <c r="M25" s="176">
        <v>2000000</v>
      </c>
      <c r="N25" s="239">
        <v>701.36</v>
      </c>
      <c r="O25" s="174"/>
      <c r="P25" s="173">
        <f>SUM(Q25,R25,S25)</f>
        <v>0</v>
      </c>
      <c r="Q25" s="175"/>
      <c r="R25" s="174"/>
      <c r="S25" s="174"/>
      <c r="T25" s="173">
        <f>SUM(U25,V25,W25)</f>
        <v>0</v>
      </c>
      <c r="U25" s="173">
        <f>(D25+H25)-M25-Q25</f>
        <v>0</v>
      </c>
      <c r="V25" s="173">
        <f>F25+J25-N25</f>
        <v>0</v>
      </c>
      <c r="W25" s="177"/>
    </row>
    <row r="26" spans="1:58" s="211" customFormat="1" ht="63.75" customHeight="1" x14ac:dyDescent="0.25">
      <c r="A26" s="325" t="s">
        <v>140</v>
      </c>
      <c r="B26" s="157" t="s">
        <v>176</v>
      </c>
      <c r="C26" s="240" t="s">
        <v>198</v>
      </c>
      <c r="D26" s="155">
        <f>SUM(E26:G26)</f>
        <v>0</v>
      </c>
      <c r="E26" s="114"/>
      <c r="F26" s="114"/>
      <c r="G26" s="114"/>
      <c r="H26" s="169">
        <v>5000000</v>
      </c>
      <c r="I26" s="155">
        <f>SUM(J26,K26)</f>
        <v>1931.51</v>
      </c>
      <c r="J26" s="242">
        <v>1931.51</v>
      </c>
      <c r="K26" s="114"/>
      <c r="L26" s="155">
        <f>SUM(M26,N26,O26)</f>
        <v>5001931.51</v>
      </c>
      <c r="M26" s="242">
        <v>5000000</v>
      </c>
      <c r="N26" s="242">
        <v>1931.51</v>
      </c>
      <c r="O26" s="114"/>
      <c r="P26" s="155">
        <f>SUM(Q26,R26,S26)</f>
        <v>0</v>
      </c>
      <c r="Q26" s="119"/>
      <c r="R26" s="114"/>
      <c r="S26" s="114"/>
      <c r="T26" s="155">
        <f>SUM(U26,V26,W26)</f>
        <v>0</v>
      </c>
      <c r="U26" s="155">
        <f>(D26+H26)-M26-Q26</f>
        <v>0</v>
      </c>
      <c r="V26" s="155">
        <f>F26+J26-N26</f>
        <v>0</v>
      </c>
      <c r="W26" s="115"/>
    </row>
    <row r="27" spans="1:58" s="210" customFormat="1" ht="45" customHeight="1" thickBot="1" x14ac:dyDescent="0.3">
      <c r="A27" s="327"/>
      <c r="B27" s="209" t="s">
        <v>153</v>
      </c>
      <c r="C27" s="241" t="s">
        <v>199</v>
      </c>
      <c r="D27" s="191">
        <f>SUM(E27:G27)</f>
        <v>0</v>
      </c>
      <c r="E27" s="192"/>
      <c r="F27" s="192"/>
      <c r="G27" s="192"/>
      <c r="H27" s="194">
        <v>5000000</v>
      </c>
      <c r="I27" s="191">
        <f>SUM(J27,K27)</f>
        <v>3986.32</v>
      </c>
      <c r="J27" s="223">
        <v>3986.32</v>
      </c>
      <c r="K27" s="192"/>
      <c r="L27" s="191">
        <f>SUM(M27,N27,O27)</f>
        <v>5003986.32</v>
      </c>
      <c r="M27" s="223">
        <v>5000000</v>
      </c>
      <c r="N27" s="223">
        <v>3986.32</v>
      </c>
      <c r="O27" s="192"/>
      <c r="P27" s="191">
        <f>SUM(Q27,R27,S27)</f>
        <v>0</v>
      </c>
      <c r="Q27" s="193"/>
      <c r="R27" s="192"/>
      <c r="S27" s="192"/>
      <c r="T27" s="191">
        <f>SUM(U27,V27,W27)</f>
        <v>0</v>
      </c>
      <c r="U27" s="191">
        <f>(D27+H27)-M27-Q27</f>
        <v>0</v>
      </c>
      <c r="V27" s="191">
        <f>F27+J27-N27</f>
        <v>0</v>
      </c>
      <c r="W27" s="19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45" customHeight="1" thickBot="1" x14ac:dyDescent="0.3">
      <c r="A28" s="208" t="s">
        <v>154</v>
      </c>
      <c r="B28" s="171" t="s">
        <v>155</v>
      </c>
      <c r="C28" s="172" t="s">
        <v>156</v>
      </c>
      <c r="D28" s="173">
        <f>SUM(E28:G28)</f>
        <v>0</v>
      </c>
      <c r="E28" s="174"/>
      <c r="F28" s="174"/>
      <c r="G28" s="174"/>
      <c r="H28" s="176">
        <v>5000000</v>
      </c>
      <c r="I28" s="173">
        <f>SUM(J28,K28)</f>
        <v>3424.67</v>
      </c>
      <c r="J28" s="176">
        <v>3424.67</v>
      </c>
      <c r="K28" s="174"/>
      <c r="L28" s="173">
        <f>SUM(M28,N28,O28)</f>
        <v>5003424.67</v>
      </c>
      <c r="M28" s="176">
        <v>5000000</v>
      </c>
      <c r="N28" s="176">
        <v>3424.67</v>
      </c>
      <c r="O28" s="174"/>
      <c r="P28" s="173">
        <f>SUM(Q28,R28,S28)</f>
        <v>0</v>
      </c>
      <c r="Q28" s="175"/>
      <c r="R28" s="174"/>
      <c r="S28" s="174"/>
      <c r="T28" s="173">
        <f>SUM(U28,V28,W28)</f>
        <v>0</v>
      </c>
      <c r="U28" s="173">
        <f>(D28+H28)-M28-Q28</f>
        <v>0</v>
      </c>
      <c r="V28" s="173">
        <f>F28+J28-N28</f>
        <v>0</v>
      </c>
      <c r="W28" s="177"/>
    </row>
    <row r="29" spans="1:58" s="14" customFormat="1" ht="14.25" x14ac:dyDescent="0.2">
      <c r="A29" s="324" t="s">
        <v>27</v>
      </c>
      <c r="B29" s="324"/>
      <c r="C29" s="324"/>
      <c r="D29" s="138">
        <f t="shared" ref="D29:S29" si="7">SUM(D20:D28)</f>
        <v>16500000</v>
      </c>
      <c r="E29" s="138">
        <f t="shared" si="7"/>
        <v>16500000</v>
      </c>
      <c r="F29" s="138">
        <f t="shared" si="7"/>
        <v>0</v>
      </c>
      <c r="G29" s="138">
        <f t="shared" si="7"/>
        <v>0</v>
      </c>
      <c r="H29" s="138">
        <f>SUM(H20:H28)</f>
        <v>100000000</v>
      </c>
      <c r="I29" s="138">
        <f t="shared" si="7"/>
        <v>51056.22</v>
      </c>
      <c r="J29" s="138">
        <f t="shared" si="7"/>
        <v>51056.22</v>
      </c>
      <c r="K29" s="138">
        <f t="shared" si="7"/>
        <v>0</v>
      </c>
      <c r="L29" s="138">
        <f t="shared" si="7"/>
        <v>65051056.220000006</v>
      </c>
      <c r="M29" s="138">
        <f t="shared" si="7"/>
        <v>65000000</v>
      </c>
      <c r="N29" s="138">
        <f t="shared" si="7"/>
        <v>51056.22</v>
      </c>
      <c r="O29" s="138">
        <f t="shared" si="7"/>
        <v>0</v>
      </c>
      <c r="P29" s="138">
        <f t="shared" si="7"/>
        <v>0</v>
      </c>
      <c r="Q29" s="138">
        <f t="shared" si="7"/>
        <v>0</v>
      </c>
      <c r="R29" s="138">
        <f t="shared" si="7"/>
        <v>0</v>
      </c>
      <c r="S29" s="138">
        <f t="shared" si="7"/>
        <v>0</v>
      </c>
      <c r="T29" s="138">
        <f>SUM(T20:T28)</f>
        <v>51500000</v>
      </c>
      <c r="U29" s="138">
        <f t="shared" ref="U29:V29" si="8">SUM(U20:U28)</f>
        <v>51500000</v>
      </c>
      <c r="V29" s="138">
        <f t="shared" si="8"/>
        <v>0</v>
      </c>
      <c r="W29" s="138">
        <f t="shared" ref="W29" si="9">SUM(W20:W27)</f>
        <v>0</v>
      </c>
    </row>
    <row r="30" spans="1:58" ht="13.5" customHeight="1" x14ac:dyDescent="0.25">
      <c r="A30" s="322" t="s">
        <v>38</v>
      </c>
      <c r="B30" s="322"/>
      <c r="C30" s="32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8" ht="24.75" customHeight="1" x14ac:dyDescent="0.25">
      <c r="A31" s="301" t="s">
        <v>71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3"/>
    </row>
    <row r="32" spans="1:58" ht="24.75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61.5" customHeight="1" x14ac:dyDescent="0.25">
      <c r="A33" s="312" t="s">
        <v>138</v>
      </c>
      <c r="B33" s="157" t="s">
        <v>226</v>
      </c>
      <c r="C33" s="259" t="s">
        <v>227</v>
      </c>
      <c r="D33" s="113">
        <v>0</v>
      </c>
      <c r="E33" s="257"/>
      <c r="F33" s="256"/>
      <c r="G33" s="257"/>
      <c r="H33" s="254">
        <v>5000000</v>
      </c>
      <c r="I33" s="113">
        <f t="shared" ref="I33:I38" si="10">SUM(J33,K33)</f>
        <v>0</v>
      </c>
      <c r="J33" s="257"/>
      <c r="K33" s="255"/>
      <c r="L33" s="113">
        <f t="shared" ref="L33:L38" si="11">SUM(M33,N33,O33)</f>
        <v>0</v>
      </c>
      <c r="M33" s="257"/>
      <c r="N33" s="257"/>
      <c r="O33" s="255"/>
      <c r="P33" s="113">
        <f t="shared" ref="P33:P60" si="12">SUM(Q33,R33,S33)</f>
        <v>0</v>
      </c>
      <c r="Q33" s="257"/>
      <c r="R33" s="257"/>
      <c r="S33" s="255"/>
      <c r="T33" s="232">
        <f t="shared" ref="T33:T41" si="13">SUM(U33,V33,W33)</f>
        <v>5000000</v>
      </c>
      <c r="U33" s="232">
        <f t="shared" ref="U33:U60" si="14">(D33+H33)-M33-Q33</f>
        <v>5000000</v>
      </c>
      <c r="V33" s="113">
        <f t="shared" ref="V33:V60" si="15">F33+J33-N33</f>
        <v>0</v>
      </c>
      <c r="W33" s="115"/>
    </row>
    <row r="34" spans="1:23" ht="64.5" customHeight="1" thickBot="1" x14ac:dyDescent="0.3">
      <c r="A34" s="313"/>
      <c r="B34" s="209" t="s">
        <v>204</v>
      </c>
      <c r="C34" s="190" t="s">
        <v>205</v>
      </c>
      <c r="D34" s="191">
        <v>0</v>
      </c>
      <c r="E34" s="225"/>
      <c r="F34" s="192"/>
      <c r="G34" s="192"/>
      <c r="H34" s="258">
        <v>32000000</v>
      </c>
      <c r="I34" s="191">
        <f t="shared" si="10"/>
        <v>0</v>
      </c>
      <c r="J34" s="194"/>
      <c r="K34" s="192"/>
      <c r="L34" s="191">
        <f t="shared" si="11"/>
        <v>0</v>
      </c>
      <c r="M34" s="194"/>
      <c r="N34" s="194"/>
      <c r="O34" s="192"/>
      <c r="P34" s="191">
        <f t="shared" si="12"/>
        <v>0</v>
      </c>
      <c r="Q34" s="193"/>
      <c r="R34" s="192"/>
      <c r="S34" s="192"/>
      <c r="T34" s="196">
        <f t="shared" si="13"/>
        <v>32000000</v>
      </c>
      <c r="U34" s="196">
        <f t="shared" si="14"/>
        <v>32000000</v>
      </c>
      <c r="V34" s="191">
        <f t="shared" si="15"/>
        <v>0</v>
      </c>
      <c r="W34" s="197"/>
    </row>
    <row r="35" spans="1:23" ht="55.5" customHeight="1" x14ac:dyDescent="0.25">
      <c r="A35" s="314" t="s">
        <v>157</v>
      </c>
      <c r="B35" s="198" t="s">
        <v>158</v>
      </c>
      <c r="C35" s="185" t="s">
        <v>159</v>
      </c>
      <c r="D35" s="128">
        <f t="shared" ref="D35:D43" si="16">E35</f>
        <v>0</v>
      </c>
      <c r="E35" s="129"/>
      <c r="F35" s="129"/>
      <c r="G35" s="179"/>
      <c r="H35" s="179">
        <v>500000</v>
      </c>
      <c r="I35" s="128">
        <f t="shared" si="10"/>
        <v>0</v>
      </c>
      <c r="J35" s="130"/>
      <c r="K35" s="130"/>
      <c r="L35" s="128">
        <f t="shared" si="11"/>
        <v>500000</v>
      </c>
      <c r="M35" s="254">
        <v>500000</v>
      </c>
      <c r="N35" s="130"/>
      <c r="O35" s="130"/>
      <c r="P35" s="128">
        <f t="shared" si="12"/>
        <v>0</v>
      </c>
      <c r="Q35" s="130"/>
      <c r="R35" s="129"/>
      <c r="S35" s="129"/>
      <c r="T35" s="187">
        <f t="shared" si="13"/>
        <v>0</v>
      </c>
      <c r="U35" s="187">
        <f t="shared" si="14"/>
        <v>0</v>
      </c>
      <c r="V35" s="128">
        <f t="shared" si="15"/>
        <v>0</v>
      </c>
      <c r="W35" s="131"/>
    </row>
    <row r="36" spans="1:23" ht="55.5" customHeight="1" x14ac:dyDescent="0.25">
      <c r="A36" s="315"/>
      <c r="B36" s="234" t="s">
        <v>194</v>
      </c>
      <c r="C36" s="182" t="s">
        <v>195</v>
      </c>
      <c r="D36" s="25">
        <f t="shared" si="16"/>
        <v>0</v>
      </c>
      <c r="E36" s="15"/>
      <c r="F36" s="15"/>
      <c r="G36" s="165"/>
      <c r="H36" s="165">
        <v>1300000</v>
      </c>
      <c r="I36" s="25">
        <f t="shared" si="10"/>
        <v>0</v>
      </c>
      <c r="J36" s="117"/>
      <c r="K36" s="117"/>
      <c r="L36" s="25">
        <f t="shared" si="11"/>
        <v>991000</v>
      </c>
      <c r="M36" s="215">
        <v>991000</v>
      </c>
      <c r="N36" s="117"/>
      <c r="O36" s="117"/>
      <c r="P36" s="25">
        <f t="shared" si="12"/>
        <v>0</v>
      </c>
      <c r="Q36" s="117"/>
      <c r="R36" s="15"/>
      <c r="S36" s="15"/>
      <c r="T36" s="118">
        <f t="shared" si="13"/>
        <v>309000</v>
      </c>
      <c r="U36" s="118">
        <f t="shared" si="14"/>
        <v>309000</v>
      </c>
      <c r="V36" s="25">
        <f t="shared" si="15"/>
        <v>0</v>
      </c>
      <c r="W36" s="120"/>
    </row>
    <row r="37" spans="1:23" ht="55.5" customHeight="1" x14ac:dyDescent="0.25">
      <c r="A37" s="315"/>
      <c r="B37" s="244" t="s">
        <v>206</v>
      </c>
      <c r="C37" s="245" t="s">
        <v>207</v>
      </c>
      <c r="D37" s="238"/>
      <c r="E37" s="246"/>
      <c r="F37" s="246"/>
      <c r="G37" s="247"/>
      <c r="H37" s="250">
        <v>500000</v>
      </c>
      <c r="I37" s="25">
        <f t="shared" si="10"/>
        <v>0</v>
      </c>
      <c r="J37" s="248"/>
      <c r="K37" s="248"/>
      <c r="L37" s="25">
        <f t="shared" si="11"/>
        <v>0</v>
      </c>
      <c r="M37" s="248"/>
      <c r="N37" s="248"/>
      <c r="O37" s="248"/>
      <c r="P37" s="25">
        <f t="shared" si="12"/>
        <v>0</v>
      </c>
      <c r="Q37" s="248"/>
      <c r="R37" s="246"/>
      <c r="S37" s="246"/>
      <c r="T37" s="118">
        <f t="shared" si="13"/>
        <v>500000</v>
      </c>
      <c r="U37" s="118">
        <f t="shared" si="14"/>
        <v>500000</v>
      </c>
      <c r="V37" s="25">
        <f t="shared" si="15"/>
        <v>0</v>
      </c>
      <c r="W37" s="249"/>
    </row>
    <row r="38" spans="1:23" ht="55.5" customHeight="1" thickBot="1" x14ac:dyDescent="0.3">
      <c r="A38" s="316"/>
      <c r="B38" s="199" t="s">
        <v>169</v>
      </c>
      <c r="C38" s="200" t="s">
        <v>170</v>
      </c>
      <c r="D38" s="201">
        <f t="shared" si="16"/>
        <v>0</v>
      </c>
      <c r="E38" s="202"/>
      <c r="F38" s="202"/>
      <c r="G38" s="203"/>
      <c r="H38" s="203">
        <v>1300000</v>
      </c>
      <c r="I38" s="201">
        <f t="shared" si="10"/>
        <v>434.52</v>
      </c>
      <c r="J38" s="203">
        <v>434.52</v>
      </c>
      <c r="K38" s="116"/>
      <c r="L38" s="201">
        <f t="shared" si="11"/>
        <v>1300434.52</v>
      </c>
      <c r="M38" s="203">
        <v>1300000</v>
      </c>
      <c r="N38" s="203">
        <v>434.52</v>
      </c>
      <c r="O38" s="116"/>
      <c r="P38" s="201">
        <f>SUM(Q38,R38,S38)</f>
        <v>0</v>
      </c>
      <c r="Q38" s="116"/>
      <c r="R38" s="202"/>
      <c r="S38" s="202"/>
      <c r="T38" s="121">
        <f t="shared" si="13"/>
        <v>0</v>
      </c>
      <c r="U38" s="121">
        <f>(D38+H38)-M38-Q38</f>
        <v>0</v>
      </c>
      <c r="V38" s="201">
        <f>F38+J38-N38</f>
        <v>0</v>
      </c>
      <c r="W38" s="204"/>
    </row>
    <row r="39" spans="1:23" ht="55.5" customHeight="1" x14ac:dyDescent="0.25">
      <c r="A39" s="314" t="s">
        <v>145</v>
      </c>
      <c r="B39" s="235" t="s">
        <v>196</v>
      </c>
      <c r="C39" s="236" t="s">
        <v>197</v>
      </c>
      <c r="D39" s="238">
        <f t="shared" si="16"/>
        <v>0</v>
      </c>
      <c r="E39" s="144"/>
      <c r="F39" s="144"/>
      <c r="G39" s="167"/>
      <c r="H39" s="167">
        <v>2000000</v>
      </c>
      <c r="I39" s="238">
        <f t="shared" ref="I39:I41" si="17">SUM(J39,K39)</f>
        <v>0</v>
      </c>
      <c r="J39" s="167"/>
      <c r="K39" s="145"/>
      <c r="L39" s="238">
        <f t="shared" ref="L39:L60" si="18">SUM(M39,N39,O39)</f>
        <v>953000</v>
      </c>
      <c r="M39" s="260">
        <v>953000</v>
      </c>
      <c r="N39" s="167"/>
      <c r="O39" s="145"/>
      <c r="P39" s="238">
        <f t="shared" si="12"/>
        <v>0</v>
      </c>
      <c r="Q39" s="145"/>
      <c r="R39" s="144"/>
      <c r="S39" s="144"/>
      <c r="T39" s="237">
        <f>SUM(U39,V39,W39)</f>
        <v>1047000</v>
      </c>
      <c r="U39" s="237">
        <f t="shared" si="14"/>
        <v>1047000</v>
      </c>
      <c r="V39" s="238">
        <f>F39+J39-N39</f>
        <v>0</v>
      </c>
      <c r="W39" s="146"/>
    </row>
    <row r="40" spans="1:23" ht="55.5" customHeight="1" x14ac:dyDescent="0.25">
      <c r="A40" s="315"/>
      <c r="B40" s="234" t="s">
        <v>210</v>
      </c>
      <c r="C40" s="182" t="s">
        <v>211</v>
      </c>
      <c r="D40" s="25">
        <v>0</v>
      </c>
      <c r="E40" s="15"/>
      <c r="F40" s="15"/>
      <c r="G40" s="165"/>
      <c r="H40" s="215">
        <v>650000</v>
      </c>
      <c r="I40" s="238">
        <f t="shared" si="17"/>
        <v>0</v>
      </c>
      <c r="J40" s="165"/>
      <c r="K40" s="117"/>
      <c r="L40" s="238">
        <f t="shared" si="18"/>
        <v>650000</v>
      </c>
      <c r="M40" s="215">
        <v>650000</v>
      </c>
      <c r="N40" s="165"/>
      <c r="O40" s="117"/>
      <c r="P40" s="238">
        <f t="shared" si="12"/>
        <v>0</v>
      </c>
      <c r="Q40" s="117"/>
      <c r="R40" s="15"/>
      <c r="S40" s="15"/>
      <c r="T40" s="237">
        <f>SUM(U40,V40,W40)</f>
        <v>0</v>
      </c>
      <c r="U40" s="237">
        <f t="shared" si="14"/>
        <v>0</v>
      </c>
      <c r="V40" s="238">
        <f>F40+J40-N40</f>
        <v>0</v>
      </c>
      <c r="W40" s="120"/>
    </row>
    <row r="41" spans="1:23" ht="51" customHeight="1" thickBot="1" x14ac:dyDescent="0.3">
      <c r="A41" s="316"/>
      <c r="B41" s="199" t="s">
        <v>146</v>
      </c>
      <c r="C41" s="200" t="s">
        <v>147</v>
      </c>
      <c r="D41" s="201">
        <f t="shared" si="16"/>
        <v>0</v>
      </c>
      <c r="E41" s="202"/>
      <c r="F41" s="202"/>
      <c r="G41" s="203"/>
      <c r="H41" s="203">
        <v>500000</v>
      </c>
      <c r="I41" s="201">
        <f t="shared" si="17"/>
        <v>171.23</v>
      </c>
      <c r="J41" s="203">
        <v>171.23</v>
      </c>
      <c r="K41" s="116"/>
      <c r="L41" s="201">
        <f t="shared" si="18"/>
        <v>500171.23</v>
      </c>
      <c r="M41" s="203">
        <v>500000</v>
      </c>
      <c r="N41" s="203">
        <v>171.23</v>
      </c>
      <c r="O41" s="116"/>
      <c r="P41" s="201">
        <f t="shared" si="12"/>
        <v>0</v>
      </c>
      <c r="Q41" s="116"/>
      <c r="R41" s="202"/>
      <c r="S41" s="202"/>
      <c r="T41" s="121">
        <f t="shared" si="13"/>
        <v>0</v>
      </c>
      <c r="U41" s="121">
        <f t="shared" si="14"/>
        <v>0</v>
      </c>
      <c r="V41" s="201">
        <f t="shared" si="15"/>
        <v>0</v>
      </c>
      <c r="W41" s="204"/>
    </row>
    <row r="42" spans="1:23" ht="51" customHeight="1" x14ac:dyDescent="0.25">
      <c r="A42" s="310" t="s">
        <v>140</v>
      </c>
      <c r="B42" s="184" t="s">
        <v>167</v>
      </c>
      <c r="C42" s="185" t="s">
        <v>168</v>
      </c>
      <c r="D42" s="113">
        <f t="shared" si="16"/>
        <v>0</v>
      </c>
      <c r="E42" s="129"/>
      <c r="F42" s="129"/>
      <c r="G42" s="179"/>
      <c r="H42" s="179">
        <v>2100000</v>
      </c>
      <c r="I42" s="186">
        <f t="shared" ref="I42:I58" si="19">SUM(J42:K42)</f>
        <v>172.6</v>
      </c>
      <c r="J42" s="179">
        <v>172.6</v>
      </c>
      <c r="K42" s="130"/>
      <c r="L42" s="186">
        <f t="shared" si="18"/>
        <v>2100172.6</v>
      </c>
      <c r="M42" s="179">
        <v>2100000</v>
      </c>
      <c r="N42" s="179">
        <v>172.6</v>
      </c>
      <c r="O42" s="130"/>
      <c r="P42" s="186">
        <f t="shared" si="12"/>
        <v>0</v>
      </c>
      <c r="Q42" s="130"/>
      <c r="R42" s="129"/>
      <c r="S42" s="129"/>
      <c r="T42" s="187">
        <f t="shared" ref="T42:T60" si="20">SUM(U42,V42,W42)</f>
        <v>0</v>
      </c>
      <c r="U42" s="187">
        <f t="shared" si="14"/>
        <v>0</v>
      </c>
      <c r="V42" s="186">
        <f t="shared" si="15"/>
        <v>0</v>
      </c>
      <c r="W42" s="131"/>
    </row>
    <row r="43" spans="1:23" ht="68.25" customHeight="1" x14ac:dyDescent="0.25">
      <c r="A43" s="317"/>
      <c r="B43" s="183" t="s">
        <v>148</v>
      </c>
      <c r="C43" s="182" t="s">
        <v>149</v>
      </c>
      <c r="D43" s="25">
        <f t="shared" si="16"/>
        <v>3000000</v>
      </c>
      <c r="E43" s="15">
        <v>3000000</v>
      </c>
      <c r="F43" s="15"/>
      <c r="G43" s="165"/>
      <c r="H43" s="165"/>
      <c r="I43" s="97">
        <f t="shared" si="19"/>
        <v>2621.92</v>
      </c>
      <c r="J43" s="165">
        <v>2621.92</v>
      </c>
      <c r="K43" s="15"/>
      <c r="L43" s="97">
        <f t="shared" si="18"/>
        <v>3002621.92</v>
      </c>
      <c r="M43" s="165">
        <v>3000000</v>
      </c>
      <c r="N43" s="165">
        <v>2621.92</v>
      </c>
      <c r="O43" s="117"/>
      <c r="P43" s="97">
        <f t="shared" si="12"/>
        <v>0</v>
      </c>
      <c r="Q43" s="117"/>
      <c r="R43" s="15"/>
      <c r="S43" s="15"/>
      <c r="T43" s="118">
        <f t="shared" si="20"/>
        <v>0</v>
      </c>
      <c r="U43" s="118">
        <f t="shared" si="14"/>
        <v>0</v>
      </c>
      <c r="V43" s="97">
        <f t="shared" si="15"/>
        <v>0</v>
      </c>
      <c r="W43" s="120"/>
    </row>
    <row r="44" spans="1:23" ht="68.25" customHeight="1" x14ac:dyDescent="0.25">
      <c r="A44" s="317"/>
      <c r="B44" s="188" t="s">
        <v>164</v>
      </c>
      <c r="C44" s="178" t="s">
        <v>165</v>
      </c>
      <c r="D44" s="25">
        <f t="shared" ref="D44:D54" si="21">E44</f>
        <v>0</v>
      </c>
      <c r="E44" s="159"/>
      <c r="F44" s="159"/>
      <c r="G44" s="166"/>
      <c r="H44" s="166">
        <v>700000</v>
      </c>
      <c r="I44" s="97">
        <f t="shared" si="19"/>
        <v>90.14</v>
      </c>
      <c r="J44" s="166">
        <v>90.14</v>
      </c>
      <c r="K44" s="159"/>
      <c r="L44" s="97">
        <f t="shared" si="18"/>
        <v>700090.14</v>
      </c>
      <c r="M44" s="166">
        <v>700000</v>
      </c>
      <c r="N44" s="166">
        <v>90.14</v>
      </c>
      <c r="O44" s="160"/>
      <c r="P44" s="97">
        <f t="shared" si="12"/>
        <v>0</v>
      </c>
      <c r="Q44" s="160"/>
      <c r="R44" s="159"/>
      <c r="S44" s="159"/>
      <c r="T44" s="118">
        <f t="shared" si="20"/>
        <v>0</v>
      </c>
      <c r="U44" s="118">
        <f t="shared" si="14"/>
        <v>0</v>
      </c>
      <c r="V44" s="97">
        <f t="shared" si="15"/>
        <v>0</v>
      </c>
      <c r="W44" s="120"/>
    </row>
    <row r="45" spans="1:23" ht="68.25" customHeight="1" x14ac:dyDescent="0.25">
      <c r="A45" s="317"/>
      <c r="B45" s="188" t="s">
        <v>162</v>
      </c>
      <c r="C45" s="178" t="s">
        <v>163</v>
      </c>
      <c r="D45" s="25">
        <f t="shared" si="21"/>
        <v>0</v>
      </c>
      <c r="E45" s="159"/>
      <c r="F45" s="159"/>
      <c r="G45" s="166"/>
      <c r="H45" s="166">
        <v>2500000</v>
      </c>
      <c r="I45" s="97">
        <f t="shared" si="19"/>
        <v>1082.19</v>
      </c>
      <c r="J45" s="166">
        <v>1082.19</v>
      </c>
      <c r="K45" s="159"/>
      <c r="L45" s="97">
        <f t="shared" si="18"/>
        <v>2501082.19</v>
      </c>
      <c r="M45" s="166">
        <v>2500000</v>
      </c>
      <c r="N45" s="166">
        <v>1082.19</v>
      </c>
      <c r="O45" s="160"/>
      <c r="P45" s="97">
        <f t="shared" si="12"/>
        <v>0</v>
      </c>
      <c r="Q45" s="160"/>
      <c r="R45" s="159"/>
      <c r="S45" s="159"/>
      <c r="T45" s="118">
        <f t="shared" si="20"/>
        <v>0</v>
      </c>
      <c r="U45" s="118">
        <f t="shared" si="14"/>
        <v>0</v>
      </c>
      <c r="V45" s="97">
        <f t="shared" si="15"/>
        <v>0</v>
      </c>
      <c r="W45" s="120"/>
    </row>
    <row r="46" spans="1:23" ht="68.25" customHeight="1" x14ac:dyDescent="0.25">
      <c r="A46" s="317"/>
      <c r="B46" s="188" t="s">
        <v>161</v>
      </c>
      <c r="C46" s="178" t="s">
        <v>166</v>
      </c>
      <c r="D46" s="25">
        <f t="shared" si="21"/>
        <v>0</v>
      </c>
      <c r="E46" s="159"/>
      <c r="F46" s="159"/>
      <c r="G46" s="166"/>
      <c r="H46" s="180">
        <v>1000000</v>
      </c>
      <c r="I46" s="97">
        <f t="shared" si="19"/>
        <v>301.37</v>
      </c>
      <c r="J46" s="166">
        <v>301.37</v>
      </c>
      <c r="K46" s="159"/>
      <c r="L46" s="97">
        <f t="shared" si="18"/>
        <v>1000301.37</v>
      </c>
      <c r="M46" s="166">
        <v>1000000</v>
      </c>
      <c r="N46" s="166">
        <v>301.37</v>
      </c>
      <c r="O46" s="160"/>
      <c r="P46" s="97">
        <f t="shared" si="12"/>
        <v>0</v>
      </c>
      <c r="Q46" s="160"/>
      <c r="R46" s="159"/>
      <c r="S46" s="159"/>
      <c r="T46" s="118">
        <f t="shared" si="20"/>
        <v>0</v>
      </c>
      <c r="U46" s="118">
        <f t="shared" si="14"/>
        <v>0</v>
      </c>
      <c r="V46" s="97">
        <f t="shared" si="15"/>
        <v>0</v>
      </c>
      <c r="W46" s="120"/>
    </row>
    <row r="47" spans="1:23" ht="63" customHeight="1" x14ac:dyDescent="0.25">
      <c r="A47" s="317"/>
      <c r="B47" s="188" t="s">
        <v>150</v>
      </c>
      <c r="C47" s="178" t="s">
        <v>151</v>
      </c>
      <c r="D47" s="25">
        <f t="shared" si="21"/>
        <v>0</v>
      </c>
      <c r="E47" s="159"/>
      <c r="F47" s="159"/>
      <c r="G47" s="166"/>
      <c r="H47" s="166">
        <v>1600000</v>
      </c>
      <c r="I47" s="97">
        <f t="shared" si="19"/>
        <v>1187.95</v>
      </c>
      <c r="J47" s="166">
        <v>1187.95</v>
      </c>
      <c r="K47" s="159"/>
      <c r="L47" s="97">
        <f t="shared" si="18"/>
        <v>1601187.95</v>
      </c>
      <c r="M47" s="166">
        <v>1600000</v>
      </c>
      <c r="N47" s="166">
        <v>1187.95</v>
      </c>
      <c r="O47" s="160"/>
      <c r="P47" s="97">
        <f t="shared" si="12"/>
        <v>0</v>
      </c>
      <c r="Q47" s="160"/>
      <c r="R47" s="159"/>
      <c r="S47" s="159"/>
      <c r="T47" s="118">
        <f t="shared" si="20"/>
        <v>0</v>
      </c>
      <c r="U47" s="118">
        <f t="shared" ref="U47:U53" si="22">(D47+H47)-M47-Q47</f>
        <v>0</v>
      </c>
      <c r="V47" s="97">
        <f t="shared" si="15"/>
        <v>0</v>
      </c>
      <c r="W47" s="161"/>
    </row>
    <row r="48" spans="1:23" ht="63" customHeight="1" x14ac:dyDescent="0.25">
      <c r="A48" s="317"/>
      <c r="B48" s="183" t="s">
        <v>181</v>
      </c>
      <c r="C48" s="182" t="s">
        <v>182</v>
      </c>
      <c r="D48" s="25">
        <f t="shared" si="21"/>
        <v>0</v>
      </c>
      <c r="E48" s="15"/>
      <c r="F48" s="15"/>
      <c r="G48" s="165"/>
      <c r="H48" s="165">
        <v>1500000</v>
      </c>
      <c r="I48" s="97">
        <f t="shared" si="19"/>
        <v>189.04</v>
      </c>
      <c r="J48" s="165">
        <v>189.04</v>
      </c>
      <c r="K48" s="15"/>
      <c r="L48" s="97">
        <f t="shared" si="18"/>
        <v>1500189.04</v>
      </c>
      <c r="M48" s="165">
        <v>1500000</v>
      </c>
      <c r="N48" s="165">
        <v>189.04</v>
      </c>
      <c r="O48" s="117"/>
      <c r="P48" s="97">
        <f t="shared" si="12"/>
        <v>0</v>
      </c>
      <c r="Q48" s="117"/>
      <c r="R48" s="15"/>
      <c r="S48" s="15"/>
      <c r="T48" s="118">
        <f t="shared" si="20"/>
        <v>0</v>
      </c>
      <c r="U48" s="118">
        <f t="shared" si="22"/>
        <v>0</v>
      </c>
      <c r="V48" s="97">
        <f t="shared" si="15"/>
        <v>0</v>
      </c>
      <c r="W48" s="120"/>
    </row>
    <row r="49" spans="1:23" ht="63" customHeight="1" x14ac:dyDescent="0.25">
      <c r="A49" s="317"/>
      <c r="B49" s="183" t="s">
        <v>186</v>
      </c>
      <c r="C49" s="182" t="s">
        <v>187</v>
      </c>
      <c r="D49" s="25">
        <f t="shared" si="21"/>
        <v>0</v>
      </c>
      <c r="E49" s="15"/>
      <c r="F49" s="15"/>
      <c r="G49" s="165"/>
      <c r="H49" s="165">
        <v>500000</v>
      </c>
      <c r="I49" s="97">
        <f t="shared" si="19"/>
        <v>56.16</v>
      </c>
      <c r="J49" s="165">
        <v>56.16</v>
      </c>
      <c r="K49" s="15"/>
      <c r="L49" s="97">
        <f t="shared" si="18"/>
        <v>500056.16</v>
      </c>
      <c r="M49" s="165">
        <v>500000</v>
      </c>
      <c r="N49" s="165">
        <v>56.16</v>
      </c>
      <c r="O49" s="117"/>
      <c r="P49" s="97">
        <f t="shared" si="12"/>
        <v>0</v>
      </c>
      <c r="Q49" s="117"/>
      <c r="R49" s="15"/>
      <c r="S49" s="15"/>
      <c r="T49" s="118">
        <f t="shared" si="20"/>
        <v>0</v>
      </c>
      <c r="U49" s="118">
        <f t="shared" si="22"/>
        <v>0</v>
      </c>
      <c r="V49" s="97">
        <f t="shared" si="15"/>
        <v>0</v>
      </c>
      <c r="W49" s="120"/>
    </row>
    <row r="50" spans="1:23" ht="63" customHeight="1" x14ac:dyDescent="0.25">
      <c r="A50" s="317"/>
      <c r="B50" s="183" t="s">
        <v>188</v>
      </c>
      <c r="C50" s="182" t="s">
        <v>189</v>
      </c>
      <c r="D50" s="25">
        <f t="shared" si="21"/>
        <v>0</v>
      </c>
      <c r="E50" s="144"/>
      <c r="F50" s="144"/>
      <c r="G50" s="167"/>
      <c r="H50" s="167">
        <v>400000</v>
      </c>
      <c r="I50" s="97">
        <f t="shared" si="19"/>
        <v>43.84</v>
      </c>
      <c r="J50" s="165">
        <v>43.84</v>
      </c>
      <c r="K50" s="15"/>
      <c r="L50" s="97">
        <f t="shared" si="18"/>
        <v>400043.84</v>
      </c>
      <c r="M50" s="165">
        <v>400000</v>
      </c>
      <c r="N50" s="165">
        <v>43.84</v>
      </c>
      <c r="O50" s="117"/>
      <c r="P50" s="97">
        <f t="shared" si="12"/>
        <v>0</v>
      </c>
      <c r="Q50" s="145"/>
      <c r="R50" s="144"/>
      <c r="S50" s="144"/>
      <c r="T50" s="221">
        <f t="shared" si="20"/>
        <v>0</v>
      </c>
      <c r="U50" s="221">
        <f t="shared" si="22"/>
        <v>0</v>
      </c>
      <c r="V50" s="214">
        <f t="shared" si="15"/>
        <v>0</v>
      </c>
      <c r="W50" s="146"/>
    </row>
    <row r="51" spans="1:23" ht="63" customHeight="1" x14ac:dyDescent="0.25">
      <c r="A51" s="317"/>
      <c r="B51" s="188" t="s">
        <v>190</v>
      </c>
      <c r="C51" s="178" t="s">
        <v>191</v>
      </c>
      <c r="D51" s="155">
        <f t="shared" si="21"/>
        <v>0</v>
      </c>
      <c r="E51" s="15"/>
      <c r="F51" s="15"/>
      <c r="G51" s="165"/>
      <c r="H51" s="165">
        <v>12274000</v>
      </c>
      <c r="I51" s="148">
        <f t="shared" si="19"/>
        <v>0</v>
      </c>
      <c r="J51" s="166"/>
      <c r="K51" s="159"/>
      <c r="L51" s="148">
        <f t="shared" si="18"/>
        <v>0</v>
      </c>
      <c r="M51" s="166"/>
      <c r="N51" s="166"/>
      <c r="O51" s="160"/>
      <c r="P51" s="148">
        <f t="shared" si="12"/>
        <v>0</v>
      </c>
      <c r="Q51" s="117"/>
      <c r="R51" s="15"/>
      <c r="S51" s="15"/>
      <c r="T51" s="118">
        <f t="shared" si="20"/>
        <v>12274000</v>
      </c>
      <c r="U51" s="118">
        <f t="shared" si="22"/>
        <v>12274000</v>
      </c>
      <c r="V51" s="97">
        <f t="shared" si="15"/>
        <v>0</v>
      </c>
      <c r="W51" s="120"/>
    </row>
    <row r="52" spans="1:23" ht="63" customHeight="1" x14ac:dyDescent="0.25">
      <c r="A52" s="317"/>
      <c r="B52" s="188" t="s">
        <v>202</v>
      </c>
      <c r="C52" s="178" t="s">
        <v>203</v>
      </c>
      <c r="D52" s="155">
        <f t="shared" si="21"/>
        <v>0</v>
      </c>
      <c r="E52" s="159"/>
      <c r="F52" s="159"/>
      <c r="G52" s="166"/>
      <c r="H52" s="222">
        <v>11100000</v>
      </c>
      <c r="I52" s="97">
        <f t="shared" si="19"/>
        <v>0</v>
      </c>
      <c r="J52" s="166"/>
      <c r="K52" s="159"/>
      <c r="L52" s="148">
        <f t="shared" si="18"/>
        <v>0</v>
      </c>
      <c r="M52" s="166"/>
      <c r="N52" s="166"/>
      <c r="O52" s="160"/>
      <c r="P52" s="148">
        <f t="shared" si="12"/>
        <v>0</v>
      </c>
      <c r="Q52" s="160"/>
      <c r="R52" s="159"/>
      <c r="S52" s="159"/>
      <c r="T52" s="118">
        <f t="shared" si="20"/>
        <v>11100000</v>
      </c>
      <c r="U52" s="118">
        <f t="shared" si="22"/>
        <v>11100000</v>
      </c>
      <c r="V52" s="97">
        <f t="shared" si="15"/>
        <v>0</v>
      </c>
      <c r="W52" s="161"/>
    </row>
    <row r="53" spans="1:23" ht="63" customHeight="1" x14ac:dyDescent="0.25">
      <c r="A53" s="317"/>
      <c r="B53" s="183" t="s">
        <v>224</v>
      </c>
      <c r="C53" s="182" t="s">
        <v>225</v>
      </c>
      <c r="D53" s="155">
        <f t="shared" si="21"/>
        <v>0</v>
      </c>
      <c r="E53" s="15"/>
      <c r="F53" s="15"/>
      <c r="G53" s="165"/>
      <c r="H53" s="215">
        <v>2600000</v>
      </c>
      <c r="I53" s="97">
        <f t="shared" si="19"/>
        <v>0</v>
      </c>
      <c r="J53" s="165"/>
      <c r="K53" s="15"/>
      <c r="L53" s="148">
        <f t="shared" si="18"/>
        <v>0</v>
      </c>
      <c r="M53" s="165"/>
      <c r="N53" s="165"/>
      <c r="O53" s="117"/>
      <c r="P53" s="148">
        <f t="shared" si="12"/>
        <v>0</v>
      </c>
      <c r="Q53" s="117"/>
      <c r="R53" s="15"/>
      <c r="S53" s="15"/>
      <c r="T53" s="118">
        <f t="shared" si="20"/>
        <v>2600000</v>
      </c>
      <c r="U53" s="118">
        <f t="shared" si="22"/>
        <v>2600000</v>
      </c>
      <c r="V53" s="97">
        <f t="shared" si="15"/>
        <v>0</v>
      </c>
      <c r="W53" s="120"/>
    </row>
    <row r="54" spans="1:23" ht="42" customHeight="1" thickBot="1" x14ac:dyDescent="0.3">
      <c r="A54" s="311"/>
      <c r="B54" s="189" t="s">
        <v>130</v>
      </c>
      <c r="C54" s="190" t="s">
        <v>131</v>
      </c>
      <c r="D54" s="191">
        <f t="shared" si="21"/>
        <v>2774000</v>
      </c>
      <c r="E54" s="192">
        <v>2774000</v>
      </c>
      <c r="F54" s="192"/>
      <c r="G54" s="193"/>
      <c r="H54" s="194"/>
      <c r="I54" s="195">
        <f t="shared" si="19"/>
        <v>2553.6</v>
      </c>
      <c r="J54" s="194">
        <v>2553.6</v>
      </c>
      <c r="K54" s="192"/>
      <c r="L54" s="195">
        <f t="shared" si="18"/>
        <v>2776553.6</v>
      </c>
      <c r="M54" s="194">
        <v>2774000</v>
      </c>
      <c r="N54" s="194">
        <v>2553.6</v>
      </c>
      <c r="O54" s="193"/>
      <c r="P54" s="195">
        <f t="shared" si="12"/>
        <v>0</v>
      </c>
      <c r="Q54" s="193"/>
      <c r="R54" s="192"/>
      <c r="S54" s="192"/>
      <c r="T54" s="196">
        <f t="shared" si="20"/>
        <v>0</v>
      </c>
      <c r="U54" s="196">
        <f t="shared" si="14"/>
        <v>0</v>
      </c>
      <c r="V54" s="195">
        <f t="shared" si="15"/>
        <v>0</v>
      </c>
      <c r="W54" s="197"/>
    </row>
    <row r="55" spans="1:23" ht="42" customHeight="1" x14ac:dyDescent="0.25">
      <c r="A55" s="310" t="s">
        <v>178</v>
      </c>
      <c r="B55" s="122" t="s">
        <v>208</v>
      </c>
      <c r="C55" s="142" t="s">
        <v>209</v>
      </c>
      <c r="D55" s="143">
        <v>0</v>
      </c>
      <c r="E55" s="114"/>
      <c r="F55" s="114"/>
      <c r="G55" s="119"/>
      <c r="H55" s="242">
        <v>1400000</v>
      </c>
      <c r="I55" s="229">
        <f t="shared" si="19"/>
        <v>0</v>
      </c>
      <c r="J55" s="169"/>
      <c r="K55" s="114"/>
      <c r="L55" s="229">
        <f t="shared" si="18"/>
        <v>0</v>
      </c>
      <c r="M55" s="169"/>
      <c r="N55" s="169"/>
      <c r="O55" s="119"/>
      <c r="P55" s="229">
        <f t="shared" si="12"/>
        <v>0</v>
      </c>
      <c r="Q55" s="119"/>
      <c r="R55" s="114"/>
      <c r="S55" s="114"/>
      <c r="T55" s="232">
        <f t="shared" si="20"/>
        <v>1400000</v>
      </c>
      <c r="U55" s="232">
        <f t="shared" si="14"/>
        <v>1400000</v>
      </c>
      <c r="V55" s="229">
        <f t="shared" si="15"/>
        <v>0</v>
      </c>
      <c r="W55" s="115"/>
    </row>
    <row r="56" spans="1:23" ht="45.75" customHeight="1" thickBot="1" x14ac:dyDescent="0.3">
      <c r="A56" s="311"/>
      <c r="B56" s="263" t="s">
        <v>179</v>
      </c>
      <c r="C56" s="251" t="s">
        <v>180</v>
      </c>
      <c r="D56" s="201">
        <v>0</v>
      </c>
      <c r="E56" s="192"/>
      <c r="F56" s="192"/>
      <c r="G56" s="193"/>
      <c r="H56" s="194">
        <v>2700000</v>
      </c>
      <c r="I56" s="195">
        <f t="shared" si="19"/>
        <v>0</v>
      </c>
      <c r="J56" s="194"/>
      <c r="K56" s="192"/>
      <c r="L56" s="195">
        <f t="shared" si="18"/>
        <v>2537000</v>
      </c>
      <c r="M56" s="223">
        <v>2537000</v>
      </c>
      <c r="N56" s="194"/>
      <c r="O56" s="193"/>
      <c r="P56" s="195">
        <f t="shared" si="12"/>
        <v>0</v>
      </c>
      <c r="Q56" s="193"/>
      <c r="R56" s="192"/>
      <c r="S56" s="192"/>
      <c r="T56" s="196">
        <f t="shared" si="20"/>
        <v>163000</v>
      </c>
      <c r="U56" s="196">
        <f t="shared" si="14"/>
        <v>163000</v>
      </c>
      <c r="V56" s="195">
        <f t="shared" si="15"/>
        <v>0</v>
      </c>
      <c r="W56" s="197"/>
    </row>
    <row r="57" spans="1:23" ht="44.25" customHeight="1" x14ac:dyDescent="0.25">
      <c r="A57" s="310" t="s">
        <v>183</v>
      </c>
      <c r="B57" s="228" t="s">
        <v>184</v>
      </c>
      <c r="C57" s="228" t="s">
        <v>185</v>
      </c>
      <c r="D57" s="229">
        <f t="shared" ref="D57:D60" si="23">E57</f>
        <v>0</v>
      </c>
      <c r="E57" s="230"/>
      <c r="F57" s="230"/>
      <c r="G57" s="230"/>
      <c r="H57" s="169">
        <v>1500000</v>
      </c>
      <c r="I57" s="229">
        <f t="shared" si="19"/>
        <v>193.15</v>
      </c>
      <c r="J57" s="243">
        <v>193.15</v>
      </c>
      <c r="K57" s="230"/>
      <c r="L57" s="229">
        <f t="shared" si="18"/>
        <v>1500193.15</v>
      </c>
      <c r="M57" s="243">
        <v>1500000</v>
      </c>
      <c r="N57" s="243">
        <v>193.15</v>
      </c>
      <c r="O57" s="231"/>
      <c r="P57" s="229">
        <f t="shared" si="12"/>
        <v>0</v>
      </c>
      <c r="Q57" s="231"/>
      <c r="R57" s="230"/>
      <c r="S57" s="230"/>
      <c r="T57" s="232">
        <f t="shared" si="20"/>
        <v>0</v>
      </c>
      <c r="U57" s="232">
        <f t="shared" si="14"/>
        <v>0</v>
      </c>
      <c r="V57" s="229">
        <f t="shared" si="15"/>
        <v>0</v>
      </c>
      <c r="W57" s="233"/>
    </row>
    <row r="58" spans="1:23" ht="56.25" customHeight="1" thickBot="1" x14ac:dyDescent="0.3">
      <c r="A58" s="311"/>
      <c r="B58" s="133" t="s">
        <v>192</v>
      </c>
      <c r="C58" s="224" t="s">
        <v>193</v>
      </c>
      <c r="D58" s="195">
        <f t="shared" si="23"/>
        <v>0</v>
      </c>
      <c r="E58" s="225"/>
      <c r="F58" s="225"/>
      <c r="G58" s="225"/>
      <c r="H58" s="194">
        <v>2500000</v>
      </c>
      <c r="I58" s="195">
        <f t="shared" si="19"/>
        <v>0</v>
      </c>
      <c r="J58" s="226"/>
      <c r="K58" s="225"/>
      <c r="L58" s="195">
        <f t="shared" si="18"/>
        <v>980500</v>
      </c>
      <c r="M58" s="261">
        <v>980500</v>
      </c>
      <c r="N58" s="226"/>
      <c r="O58" s="226"/>
      <c r="P58" s="195">
        <f t="shared" si="12"/>
        <v>0</v>
      </c>
      <c r="Q58" s="226"/>
      <c r="R58" s="225"/>
      <c r="S58" s="225"/>
      <c r="T58" s="196">
        <f t="shared" si="20"/>
        <v>1519500</v>
      </c>
      <c r="U58" s="196">
        <f t="shared" si="14"/>
        <v>1519500</v>
      </c>
      <c r="V58" s="195">
        <f t="shared" si="15"/>
        <v>0</v>
      </c>
      <c r="W58" s="227"/>
    </row>
    <row r="59" spans="1:23" ht="38.25" hidden="1" customHeight="1" x14ac:dyDescent="0.25">
      <c r="A59" s="212"/>
      <c r="B59" s="216"/>
      <c r="C59" s="217"/>
      <c r="D59" s="148">
        <f t="shared" si="23"/>
        <v>0</v>
      </c>
      <c r="E59" s="218"/>
      <c r="F59" s="218"/>
      <c r="G59" s="218"/>
      <c r="H59" s="145"/>
      <c r="I59" s="214">
        <f>SUM(J59,K58)</f>
        <v>0</v>
      </c>
      <c r="J59" s="219"/>
      <c r="K59" s="218"/>
      <c r="L59" s="214">
        <f t="shared" si="18"/>
        <v>0</v>
      </c>
      <c r="M59" s="219"/>
      <c r="N59" s="219"/>
      <c r="O59" s="219"/>
      <c r="P59" s="214">
        <f t="shared" si="12"/>
        <v>0</v>
      </c>
      <c r="Q59" s="219"/>
      <c r="R59" s="218"/>
      <c r="S59" s="218"/>
      <c r="T59" s="149">
        <f t="shared" si="20"/>
        <v>0</v>
      </c>
      <c r="U59" s="149">
        <f t="shared" si="14"/>
        <v>0</v>
      </c>
      <c r="V59" s="214">
        <f t="shared" si="15"/>
        <v>0</v>
      </c>
      <c r="W59" s="220"/>
    </row>
    <row r="60" spans="1:23" ht="30" hidden="1" customHeight="1" thickBot="1" x14ac:dyDescent="0.3">
      <c r="A60" s="213"/>
      <c r="B60" s="147"/>
      <c r="C60" s="133"/>
      <c r="D60" s="134">
        <f t="shared" si="23"/>
        <v>0</v>
      </c>
      <c r="E60" s="135"/>
      <c r="F60" s="135"/>
      <c r="G60" s="135"/>
      <c r="H60" s="116"/>
      <c r="I60" s="134">
        <f>SUM(J60:K60)</f>
        <v>0</v>
      </c>
      <c r="J60" s="127"/>
      <c r="K60" s="135"/>
      <c r="L60" s="134">
        <f t="shared" si="18"/>
        <v>0</v>
      </c>
      <c r="M60" s="127"/>
      <c r="N60" s="127"/>
      <c r="O60" s="127"/>
      <c r="P60" s="134">
        <f t="shared" si="12"/>
        <v>0</v>
      </c>
      <c r="Q60" s="127"/>
      <c r="R60" s="135"/>
      <c r="S60" s="135"/>
      <c r="T60" s="121">
        <f t="shared" si="20"/>
        <v>0</v>
      </c>
      <c r="U60" s="121">
        <f t="shared" si="14"/>
        <v>0</v>
      </c>
      <c r="V60" s="134">
        <f t="shared" si="15"/>
        <v>0</v>
      </c>
      <c r="W60" s="136"/>
    </row>
    <row r="61" spans="1:23" x14ac:dyDescent="0.25">
      <c r="A61" s="307" t="s">
        <v>27</v>
      </c>
      <c r="B61" s="308"/>
      <c r="C61" s="309"/>
      <c r="D61" s="137">
        <f t="shared" ref="D61:S61" si="24">SUM(D35:D60)</f>
        <v>5774000</v>
      </c>
      <c r="E61" s="137">
        <f t="shared" si="24"/>
        <v>5774000</v>
      </c>
      <c r="F61" s="137">
        <f t="shared" si="24"/>
        <v>0</v>
      </c>
      <c r="G61" s="137">
        <f t="shared" si="24"/>
        <v>0</v>
      </c>
      <c r="H61" s="137">
        <f t="shared" si="24"/>
        <v>51124000</v>
      </c>
      <c r="I61" s="137">
        <f t="shared" si="24"/>
        <v>9097.7099999999991</v>
      </c>
      <c r="J61" s="137">
        <f t="shared" si="24"/>
        <v>9097.7099999999991</v>
      </c>
      <c r="K61" s="137">
        <f t="shared" si="24"/>
        <v>0</v>
      </c>
      <c r="L61" s="137">
        <f>SUM(L35:L60)</f>
        <v>25994597.709999997</v>
      </c>
      <c r="M61" s="137">
        <f t="shared" si="24"/>
        <v>25985500</v>
      </c>
      <c r="N61" s="137">
        <f t="shared" si="24"/>
        <v>9097.7099999999991</v>
      </c>
      <c r="O61" s="137">
        <f t="shared" si="24"/>
        <v>0</v>
      </c>
      <c r="P61" s="137">
        <f t="shared" si="24"/>
        <v>0</v>
      </c>
      <c r="Q61" s="137">
        <f t="shared" si="24"/>
        <v>0</v>
      </c>
      <c r="R61" s="137">
        <f t="shared" si="24"/>
        <v>0</v>
      </c>
      <c r="S61" s="137">
        <f t="shared" si="24"/>
        <v>0</v>
      </c>
      <c r="T61" s="137">
        <f>SUM(T33:T60)</f>
        <v>67912500</v>
      </c>
      <c r="U61" s="137">
        <f>SUM(U33:U60)</f>
        <v>67912500</v>
      </c>
      <c r="V61" s="137">
        <f t="shared" ref="V61:W61" si="25">SUM(V35:V60)</f>
        <v>0</v>
      </c>
      <c r="W61" s="137">
        <f t="shared" si="25"/>
        <v>0</v>
      </c>
    </row>
    <row r="62" spans="1:23" ht="15" customHeight="1" x14ac:dyDescent="0.25">
      <c r="A62" s="293" t="s">
        <v>72</v>
      </c>
      <c r="B62" s="294"/>
      <c r="C62" s="29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12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14" customFormat="1" ht="14.25" x14ac:dyDescent="0.2">
      <c r="A63" s="298" t="s">
        <v>73</v>
      </c>
      <c r="B63" s="299"/>
      <c r="C63" s="300"/>
      <c r="D63" s="16">
        <f t="shared" ref="D63:W63" si="26">SUM(D11,D17,D29,D61)</f>
        <v>22274000</v>
      </c>
      <c r="E63" s="16">
        <f t="shared" si="26"/>
        <v>22274000</v>
      </c>
      <c r="F63" s="16">
        <f t="shared" si="26"/>
        <v>0</v>
      </c>
      <c r="G63" s="16">
        <f t="shared" si="26"/>
        <v>0</v>
      </c>
      <c r="H63" s="16">
        <f t="shared" si="26"/>
        <v>151124000</v>
      </c>
      <c r="I63" s="16">
        <f t="shared" si="26"/>
        <v>60153.93</v>
      </c>
      <c r="J63" s="16">
        <f t="shared" si="26"/>
        <v>60153.93</v>
      </c>
      <c r="K63" s="16">
        <f t="shared" si="26"/>
        <v>0</v>
      </c>
      <c r="L63" s="16">
        <f t="shared" si="26"/>
        <v>91045653.930000007</v>
      </c>
      <c r="M63" s="16">
        <f t="shared" si="26"/>
        <v>90985500</v>
      </c>
      <c r="N63" s="16">
        <f t="shared" si="26"/>
        <v>60153.93</v>
      </c>
      <c r="O63" s="16">
        <f t="shared" si="26"/>
        <v>0</v>
      </c>
      <c r="P63" s="16">
        <f t="shared" si="26"/>
        <v>0</v>
      </c>
      <c r="Q63" s="16">
        <f t="shared" si="26"/>
        <v>0</v>
      </c>
      <c r="R63" s="16">
        <f t="shared" si="26"/>
        <v>0</v>
      </c>
      <c r="S63" s="16">
        <f t="shared" si="26"/>
        <v>0</v>
      </c>
      <c r="T63" s="16">
        <f t="shared" si="26"/>
        <v>119412500</v>
      </c>
      <c r="U63" s="16">
        <f t="shared" si="26"/>
        <v>119412500</v>
      </c>
      <c r="V63" s="16">
        <f t="shared" si="26"/>
        <v>0</v>
      </c>
      <c r="W63" s="16">
        <f t="shared" si="26"/>
        <v>0</v>
      </c>
    </row>
    <row r="64" spans="1:23" ht="25.9" customHeight="1" x14ac:dyDescent="0.25">
      <c r="A64" s="298" t="s">
        <v>74</v>
      </c>
      <c r="B64" s="299"/>
      <c r="C64" s="300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5" x14ac:dyDescent="0.25">
      <c r="A65" s="1" t="s">
        <v>43</v>
      </c>
    </row>
    <row r="66" spans="1:5" x14ac:dyDescent="0.25">
      <c r="A66" s="1" t="s">
        <v>75</v>
      </c>
    </row>
    <row r="67" spans="1:5" x14ac:dyDescent="0.25">
      <c r="A67" s="1" t="s">
        <v>76</v>
      </c>
    </row>
    <row r="71" spans="1:5" ht="18.75" x14ac:dyDescent="0.3">
      <c r="A71" s="102" t="s">
        <v>102</v>
      </c>
      <c r="B71" s="103"/>
      <c r="C71" s="104"/>
      <c r="D71" s="104"/>
      <c r="E71" s="103" t="s">
        <v>100</v>
      </c>
    </row>
    <row r="72" spans="1:5" ht="18.75" x14ac:dyDescent="0.3">
      <c r="A72" s="102"/>
      <c r="B72" s="103"/>
      <c r="C72" s="104"/>
      <c r="D72" s="104"/>
      <c r="E72" s="103"/>
    </row>
    <row r="73" spans="1:5" ht="18.75" hidden="1" x14ac:dyDescent="0.3">
      <c r="A73" s="104"/>
      <c r="B73" s="104"/>
      <c r="C73" s="104"/>
      <c r="D73" s="104"/>
      <c r="E73" s="104"/>
    </row>
    <row r="74" spans="1:5" ht="18.75" x14ac:dyDescent="0.3">
      <c r="A74" s="105" t="s">
        <v>101</v>
      </c>
      <c r="B74" s="106"/>
      <c r="C74" s="104"/>
      <c r="D74" s="104"/>
      <c r="E74" s="106" t="s">
        <v>135</v>
      </c>
    </row>
  </sheetData>
  <mergeCells count="43">
    <mergeCell ref="A17:C17"/>
    <mergeCell ref="A18:C18"/>
    <mergeCell ref="A30:C30"/>
    <mergeCell ref="A29:C29"/>
    <mergeCell ref="A21:A24"/>
    <mergeCell ref="A19:W19"/>
    <mergeCell ref="A26:A27"/>
    <mergeCell ref="A13:W13"/>
    <mergeCell ref="D5:D6"/>
    <mergeCell ref="L5:L6"/>
    <mergeCell ref="M5:O5"/>
    <mergeCell ref="A12:C12"/>
    <mergeCell ref="B4:B6"/>
    <mergeCell ref="B8:W8"/>
    <mergeCell ref="A4:A6"/>
    <mergeCell ref="C4:C6"/>
    <mergeCell ref="A11:C11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I5:I6"/>
    <mergeCell ref="T5:T6"/>
    <mergeCell ref="Q5:S5"/>
    <mergeCell ref="U5:W5"/>
    <mergeCell ref="P5:P6"/>
    <mergeCell ref="L4:O4"/>
    <mergeCell ref="A33:A34"/>
    <mergeCell ref="A39:A41"/>
    <mergeCell ref="A42:A54"/>
    <mergeCell ref="A31:W31"/>
    <mergeCell ref="A55:A56"/>
    <mergeCell ref="A35:A38"/>
    <mergeCell ref="A64:C64"/>
    <mergeCell ref="A63:C63"/>
    <mergeCell ref="A62:C62"/>
    <mergeCell ref="A61:C61"/>
    <mergeCell ref="A57:A58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69" t="s">
        <v>93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72" t="s">
        <v>36</v>
      </c>
      <c r="B10" s="273"/>
      <c r="C10" s="273"/>
      <c r="D10" s="27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69" t="s">
        <v>94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1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72" t="s">
        <v>37</v>
      </c>
      <c r="B15" s="273"/>
      <c r="C15" s="273"/>
      <c r="D15" s="27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331" t="s">
        <v>92</v>
      </c>
      <c r="B17" s="332"/>
      <c r="C17" s="332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134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58" t="s">
        <v>228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59" t="s">
        <v>106</v>
      </c>
      <c r="B6" s="362" t="s">
        <v>107</v>
      </c>
      <c r="C6" s="350" t="s">
        <v>108</v>
      </c>
      <c r="D6" s="365" t="s">
        <v>109</v>
      </c>
      <c r="E6" s="373" t="s">
        <v>222</v>
      </c>
      <c r="F6" s="398"/>
      <c r="G6" s="398"/>
      <c r="H6" s="399"/>
      <c r="I6" s="365" t="s">
        <v>110</v>
      </c>
      <c r="J6" s="373" t="s">
        <v>221</v>
      </c>
      <c r="K6" s="373" t="s">
        <v>111</v>
      </c>
      <c r="L6" s="374"/>
      <c r="M6" s="375"/>
      <c r="N6" s="389" t="s">
        <v>112</v>
      </c>
      <c r="O6" s="390"/>
      <c r="P6" s="391"/>
      <c r="Q6" s="373" t="s">
        <v>113</v>
      </c>
      <c r="R6" s="374"/>
      <c r="S6" s="375"/>
      <c r="T6" s="373" t="s">
        <v>220</v>
      </c>
      <c r="U6" s="375"/>
      <c r="V6" s="352" t="s">
        <v>219</v>
      </c>
      <c r="W6" s="353"/>
      <c r="X6" s="354"/>
      <c r="Y6" s="354"/>
      <c r="Z6" s="386" t="s">
        <v>218</v>
      </c>
    </row>
    <row r="7" spans="1:26" ht="12" customHeight="1" thickBot="1" x14ac:dyDescent="0.25">
      <c r="A7" s="360"/>
      <c r="B7" s="363"/>
      <c r="C7" s="364"/>
      <c r="D7" s="366"/>
      <c r="E7" s="400"/>
      <c r="F7" s="401"/>
      <c r="G7" s="401"/>
      <c r="H7" s="402"/>
      <c r="I7" s="366"/>
      <c r="J7" s="395"/>
      <c r="K7" s="376"/>
      <c r="L7" s="377"/>
      <c r="M7" s="378"/>
      <c r="N7" s="392"/>
      <c r="O7" s="393"/>
      <c r="P7" s="394"/>
      <c r="Q7" s="379"/>
      <c r="R7" s="380"/>
      <c r="S7" s="381"/>
      <c r="T7" s="395"/>
      <c r="U7" s="396"/>
      <c r="V7" s="355"/>
      <c r="W7" s="356"/>
      <c r="X7" s="357"/>
      <c r="Y7" s="357"/>
      <c r="Z7" s="387"/>
    </row>
    <row r="8" spans="1:26" ht="15.75" customHeight="1" thickBot="1" x14ac:dyDescent="0.25">
      <c r="A8" s="360"/>
      <c r="B8" s="363"/>
      <c r="C8" s="364"/>
      <c r="D8" s="366"/>
      <c r="E8" s="359" t="s">
        <v>114</v>
      </c>
      <c r="F8" s="368" t="s">
        <v>5</v>
      </c>
      <c r="G8" s="369"/>
      <c r="H8" s="370"/>
      <c r="I8" s="366"/>
      <c r="J8" s="364"/>
      <c r="K8" s="385" t="s">
        <v>115</v>
      </c>
      <c r="L8" s="405" t="s">
        <v>116</v>
      </c>
      <c r="M8" s="350" t="s">
        <v>117</v>
      </c>
      <c r="N8" s="385" t="s">
        <v>115</v>
      </c>
      <c r="O8" s="350" t="s">
        <v>116</v>
      </c>
      <c r="P8" s="371" t="s">
        <v>117</v>
      </c>
      <c r="Q8" s="385" t="s">
        <v>115</v>
      </c>
      <c r="R8" s="350" t="s">
        <v>116</v>
      </c>
      <c r="S8" s="371" t="s">
        <v>117</v>
      </c>
      <c r="T8" s="376"/>
      <c r="U8" s="378"/>
      <c r="V8" s="403" t="s">
        <v>114</v>
      </c>
      <c r="W8" s="368" t="s">
        <v>5</v>
      </c>
      <c r="X8" s="369"/>
      <c r="Y8" s="397"/>
      <c r="Z8" s="387"/>
    </row>
    <row r="9" spans="1:26" ht="23.25" customHeight="1" thickBot="1" x14ac:dyDescent="0.25">
      <c r="A9" s="361"/>
      <c r="B9" s="363"/>
      <c r="C9" s="351"/>
      <c r="D9" s="367"/>
      <c r="E9" s="361"/>
      <c r="F9" s="36" t="s">
        <v>115</v>
      </c>
      <c r="G9" s="37" t="s">
        <v>116</v>
      </c>
      <c r="H9" s="37" t="s">
        <v>117</v>
      </c>
      <c r="I9" s="367"/>
      <c r="J9" s="364"/>
      <c r="K9" s="367"/>
      <c r="L9" s="361"/>
      <c r="M9" s="351"/>
      <c r="N9" s="367"/>
      <c r="O9" s="351"/>
      <c r="P9" s="372"/>
      <c r="Q9" s="367"/>
      <c r="R9" s="351"/>
      <c r="S9" s="372"/>
      <c r="T9" s="38" t="s">
        <v>116</v>
      </c>
      <c r="U9" s="39" t="s">
        <v>117</v>
      </c>
      <c r="V9" s="404"/>
      <c r="W9" s="36" t="s">
        <v>115</v>
      </c>
      <c r="X9" s="37" t="s">
        <v>116</v>
      </c>
      <c r="Y9" s="39" t="s">
        <v>117</v>
      </c>
      <c r="Z9" s="388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82" t="s">
        <v>118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4"/>
    </row>
    <row r="12" spans="1:26" ht="28.5" customHeight="1" x14ac:dyDescent="0.2">
      <c r="A12" s="336" t="s">
        <v>119</v>
      </c>
      <c r="B12" s="337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51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48" t="s">
        <v>120</v>
      </c>
      <c r="B14" s="349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38" t="s">
        <v>121</v>
      </c>
      <c r="B15" s="339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52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40" t="s">
        <v>122</v>
      </c>
      <c r="B17" s="341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46" t="s">
        <v>123</v>
      </c>
      <c r="B18" s="347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43" t="s">
        <v>124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5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34" t="s">
        <v>125</v>
      </c>
      <c r="B21" s="33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42" t="s">
        <v>100</v>
      </c>
      <c r="R24" s="342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42" t="s">
        <v>135</v>
      </c>
      <c r="R27" s="342"/>
      <c r="S27" s="342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136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133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2024-01-12T11:35:35Z</dcterms:modified>
</cp:coreProperties>
</file>