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EF7A88E-F83A-44BF-BACB-9E2B52DE394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3'!$A$1:$W$62</definedName>
  </definedNames>
  <calcPr calcId="181029"/>
</workbook>
</file>

<file path=xl/calcChain.xml><?xml version="1.0" encoding="utf-8"?>
<calcChain xmlns="http://schemas.openxmlformats.org/spreadsheetml/2006/main">
  <c r="Q19" i="3" l="1"/>
  <c r="R19" i="3"/>
  <c r="S19" i="3"/>
  <c r="P19" i="3"/>
  <c r="O10" i="2"/>
  <c r="S17" i="3"/>
  <c r="R17" i="3"/>
  <c r="L17" i="3"/>
  <c r="I17" i="3"/>
  <c r="D17" i="3"/>
  <c r="Q17" i="3" s="1"/>
  <c r="P17" i="3" s="1"/>
  <c r="D18" i="3"/>
  <c r="I18" i="3"/>
  <c r="I19" i="3" s="1"/>
  <c r="L18" i="3"/>
  <c r="L19" i="3" s="1"/>
  <c r="Q18" i="3"/>
  <c r="R18" i="3"/>
  <c r="S18" i="3"/>
  <c r="V39" i="4"/>
  <c r="U39" i="4"/>
  <c r="T39" i="4"/>
  <c r="P39" i="4"/>
  <c r="L39" i="4"/>
  <c r="I39" i="4"/>
  <c r="M10" i="2"/>
  <c r="J10" i="2"/>
  <c r="L10" i="2"/>
  <c r="I10" i="2"/>
  <c r="V40" i="4"/>
  <c r="T40" i="4" s="1"/>
  <c r="U40" i="4"/>
  <c r="P40" i="4"/>
  <c r="L40" i="4"/>
  <c r="I40" i="4"/>
  <c r="V41" i="4"/>
  <c r="U41" i="4"/>
  <c r="T41" i="4" s="1"/>
  <c r="P41" i="4"/>
  <c r="L41" i="4"/>
  <c r="I41" i="4"/>
  <c r="V23" i="4"/>
  <c r="T23" i="4" s="1"/>
  <c r="U23" i="4"/>
  <c r="I22" i="4"/>
  <c r="I24" i="4"/>
  <c r="P22" i="4"/>
  <c r="P24" i="4"/>
  <c r="L22" i="4"/>
  <c r="L24" i="4"/>
  <c r="U22" i="4"/>
  <c r="V22" i="4"/>
  <c r="U24" i="4"/>
  <c r="V24" i="4"/>
  <c r="T24" i="4"/>
  <c r="V25" i="4"/>
  <c r="N10" i="2"/>
  <c r="P10" i="2"/>
  <c r="K10" i="2"/>
  <c r="H10" i="2"/>
  <c r="E10" i="2"/>
  <c r="U38" i="4"/>
  <c r="V38" i="4"/>
  <c r="P38" i="4"/>
  <c r="L38" i="4"/>
  <c r="L42" i="4"/>
  <c r="I38" i="4"/>
  <c r="W13" i="7"/>
  <c r="W16" i="7"/>
  <c r="Q17" i="7"/>
  <c r="V13" i="7"/>
  <c r="V14" i="7"/>
  <c r="V18" i="7" s="1"/>
  <c r="Q14" i="7"/>
  <c r="M9" i="2"/>
  <c r="L9" i="2"/>
  <c r="J9" i="2"/>
  <c r="P25" i="4"/>
  <c r="L25" i="4"/>
  <c r="I25" i="4"/>
  <c r="U25" i="4"/>
  <c r="T25" i="4"/>
  <c r="G9" i="2"/>
  <c r="E9" i="2" s="1"/>
  <c r="H9" i="2"/>
  <c r="D43" i="4"/>
  <c r="D44" i="4"/>
  <c r="U44" i="4" s="1"/>
  <c r="T44" i="4" s="1"/>
  <c r="D45" i="4"/>
  <c r="U45" i="4" s="1"/>
  <c r="T45" i="4" s="1"/>
  <c r="D46" i="4"/>
  <c r="D47" i="4"/>
  <c r="U47" i="4" s="1"/>
  <c r="D48" i="4"/>
  <c r="D36" i="4"/>
  <c r="U36" i="4" s="1"/>
  <c r="D37" i="4"/>
  <c r="U37" i="4"/>
  <c r="V37" i="4"/>
  <c r="D32" i="4"/>
  <c r="U32" i="4" s="1"/>
  <c r="T32" i="4" s="1"/>
  <c r="Q32" i="4"/>
  <c r="D33" i="4"/>
  <c r="U33" i="4" s="1"/>
  <c r="T33" i="4" s="1"/>
  <c r="Q33" i="4"/>
  <c r="P33" i="4" s="1"/>
  <c r="P49" i="4" s="1"/>
  <c r="D34" i="4"/>
  <c r="Q34" i="4"/>
  <c r="D35" i="4"/>
  <c r="U35" i="4" s="1"/>
  <c r="T35" i="4" s="1"/>
  <c r="D42" i="4"/>
  <c r="U42" i="4"/>
  <c r="T42" i="4" s="1"/>
  <c r="U43" i="4"/>
  <c r="T43" i="4" s="1"/>
  <c r="U46" i="4"/>
  <c r="T46" i="4" s="1"/>
  <c r="U48" i="4"/>
  <c r="T48" i="4" s="1"/>
  <c r="V32" i="4"/>
  <c r="V33" i="4"/>
  <c r="V34" i="4"/>
  <c r="V35" i="4"/>
  <c r="V36" i="4"/>
  <c r="V42" i="4"/>
  <c r="V43" i="4"/>
  <c r="V44" i="4"/>
  <c r="V45" i="4"/>
  <c r="V46" i="4"/>
  <c r="V47" i="4"/>
  <c r="V48" i="4"/>
  <c r="D31" i="4"/>
  <c r="Q31" i="4"/>
  <c r="U31" i="4"/>
  <c r="V31" i="4"/>
  <c r="E49" i="4"/>
  <c r="D21" i="4"/>
  <c r="D26" i="4"/>
  <c r="D28" i="4" s="1"/>
  <c r="D27" i="4"/>
  <c r="U27" i="4" s="1"/>
  <c r="T27" i="4" s="1"/>
  <c r="D20" i="4"/>
  <c r="U20" i="4" s="1"/>
  <c r="I45" i="4"/>
  <c r="I44" i="4"/>
  <c r="U21" i="4"/>
  <c r="U26" i="4"/>
  <c r="T26" i="4" s="1"/>
  <c r="J28" i="4"/>
  <c r="M28" i="4"/>
  <c r="N49" i="4"/>
  <c r="P42" i="4"/>
  <c r="L43" i="4"/>
  <c r="I42" i="4"/>
  <c r="I43" i="4"/>
  <c r="L33" i="4"/>
  <c r="I33" i="4"/>
  <c r="P36" i="4"/>
  <c r="L36" i="4"/>
  <c r="I36" i="4"/>
  <c r="P48" i="4"/>
  <c r="L48" i="4"/>
  <c r="I48" i="4"/>
  <c r="P46" i="4"/>
  <c r="P47" i="4"/>
  <c r="L47" i="4"/>
  <c r="I47" i="4"/>
  <c r="P32" i="4"/>
  <c r="L32" i="4"/>
  <c r="I32" i="4"/>
  <c r="P37" i="4"/>
  <c r="L37" i="4"/>
  <c r="I37" i="4"/>
  <c r="L46" i="4"/>
  <c r="I46" i="4"/>
  <c r="P35" i="4"/>
  <c r="L35" i="4"/>
  <c r="I35" i="4"/>
  <c r="P34" i="4"/>
  <c r="L34" i="4"/>
  <c r="I34" i="4"/>
  <c r="L45" i="4"/>
  <c r="P44" i="4"/>
  <c r="P45" i="4"/>
  <c r="L44" i="4"/>
  <c r="P43" i="4"/>
  <c r="I31" i="4"/>
  <c r="I49" i="4" s="1"/>
  <c r="L31" i="4"/>
  <c r="P31" i="4"/>
  <c r="D19" i="3"/>
  <c r="E19" i="3"/>
  <c r="F19" i="3"/>
  <c r="G19" i="3"/>
  <c r="H19" i="3"/>
  <c r="J19" i="3"/>
  <c r="K19" i="3"/>
  <c r="M19" i="3"/>
  <c r="N19" i="3"/>
  <c r="O19" i="3"/>
  <c r="J49" i="4"/>
  <c r="O49" i="4"/>
  <c r="O9" i="2"/>
  <c r="F49" i="4"/>
  <c r="G49" i="4"/>
  <c r="H49" i="4"/>
  <c r="K49" i="4"/>
  <c r="M49" i="4"/>
  <c r="Q49" i="4"/>
  <c r="R49" i="4"/>
  <c r="S49" i="4"/>
  <c r="W49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P17" i="4" s="1"/>
  <c r="L14" i="4"/>
  <c r="L17" i="4" s="1"/>
  <c r="I14" i="4"/>
  <c r="S13" i="3"/>
  <c r="R13" i="3"/>
  <c r="L13" i="3"/>
  <c r="I13" i="3"/>
  <c r="D13" i="3"/>
  <c r="Q13" i="3" s="1"/>
  <c r="D15" i="4"/>
  <c r="U15" i="4" s="1"/>
  <c r="D16" i="4"/>
  <c r="L16" i="4"/>
  <c r="P16" i="4"/>
  <c r="K9" i="2"/>
  <c r="V20" i="4"/>
  <c r="P20" i="4"/>
  <c r="P28" i="4" s="1"/>
  <c r="L20" i="4"/>
  <c r="I20" i="4"/>
  <c r="V15" i="4"/>
  <c r="V17" i="4" s="1"/>
  <c r="P15" i="4"/>
  <c r="L15" i="4"/>
  <c r="I15" i="4"/>
  <c r="J11" i="2"/>
  <c r="M11" i="2"/>
  <c r="L11" i="2"/>
  <c r="Y17" i="7"/>
  <c r="X17" i="7"/>
  <c r="U17" i="7"/>
  <c r="T17" i="7"/>
  <c r="S17" i="7"/>
  <c r="R17" i="7"/>
  <c r="P17" i="7"/>
  <c r="O17" i="7"/>
  <c r="N17" i="7"/>
  <c r="M17" i="7"/>
  <c r="L17" i="7"/>
  <c r="L18" i="7" s="1"/>
  <c r="K17" i="7"/>
  <c r="K18" i="7" s="1"/>
  <c r="J17" i="7"/>
  <c r="I17" i="7"/>
  <c r="H17" i="7"/>
  <c r="H18" i="7" s="1"/>
  <c r="G17" i="7"/>
  <c r="F17" i="7"/>
  <c r="W17" i="7" s="1"/>
  <c r="W18" i="7" s="1"/>
  <c r="E17" i="7"/>
  <c r="V16" i="7"/>
  <c r="V17" i="7"/>
  <c r="E16" i="7"/>
  <c r="Y14" i="7"/>
  <c r="Y18" i="7"/>
  <c r="X14" i="7"/>
  <c r="X18" i="7" s="1"/>
  <c r="U14" i="7"/>
  <c r="U18" i="7"/>
  <c r="T14" i="7"/>
  <c r="T18" i="7" s="1"/>
  <c r="S14" i="7"/>
  <c r="S18" i="7" s="1"/>
  <c r="R14" i="7"/>
  <c r="R18" i="7" s="1"/>
  <c r="Q18" i="7"/>
  <c r="P14" i="7"/>
  <c r="P18" i="7" s="1"/>
  <c r="O14" i="7"/>
  <c r="O18" i="7"/>
  <c r="N14" i="7"/>
  <c r="N18" i="7" s="1"/>
  <c r="M14" i="7"/>
  <c r="M18" i="7"/>
  <c r="L14" i="7"/>
  <c r="K14" i="7"/>
  <c r="J14" i="7"/>
  <c r="J18" i="7" s="1"/>
  <c r="H14" i="7"/>
  <c r="G14" i="7"/>
  <c r="G18" i="7" s="1"/>
  <c r="F14" i="7"/>
  <c r="F18" i="7" s="1"/>
  <c r="E13" i="7"/>
  <c r="E14" i="7" s="1"/>
  <c r="E18" i="7" s="1"/>
  <c r="L26" i="4"/>
  <c r="I26" i="4"/>
  <c r="I21" i="4"/>
  <c r="I27" i="4"/>
  <c r="I16" i="4"/>
  <c r="J17" i="4"/>
  <c r="V21" i="4"/>
  <c r="V26" i="4"/>
  <c r="V27" i="4"/>
  <c r="V16" i="4"/>
  <c r="M17" i="4"/>
  <c r="M51" i="4" s="1"/>
  <c r="W17" i="4"/>
  <c r="S17" i="4"/>
  <c r="R17" i="4"/>
  <c r="Q17" i="4"/>
  <c r="O17" i="4"/>
  <c r="N17" i="4"/>
  <c r="K17" i="4"/>
  <c r="H17" i="4"/>
  <c r="G17" i="4"/>
  <c r="G51" i="4" s="1"/>
  <c r="F17" i="4"/>
  <c r="E17" i="4"/>
  <c r="W28" i="4"/>
  <c r="W51" i="4" s="1"/>
  <c r="S28" i="4"/>
  <c r="R28" i="4"/>
  <c r="Q28" i="4"/>
  <c r="Q51" i="4" s="1"/>
  <c r="O28" i="4"/>
  <c r="N28" i="4"/>
  <c r="K28" i="4"/>
  <c r="H28" i="4"/>
  <c r="H51" i="4" s="1"/>
  <c r="G28" i="4"/>
  <c r="F28" i="4"/>
  <c r="E28" i="4"/>
  <c r="P21" i="4"/>
  <c r="P26" i="4"/>
  <c r="P27" i="4"/>
  <c r="L27" i="4"/>
  <c r="L21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K11" i="2"/>
  <c r="D17" i="4"/>
  <c r="I17" i="4"/>
  <c r="I11" i="2"/>
  <c r="H11" i="2"/>
  <c r="O21" i="3"/>
  <c r="O51" i="4"/>
  <c r="S51" i="4"/>
  <c r="W14" i="7"/>
  <c r="I28" i="4" l="1"/>
  <c r="J51" i="4"/>
  <c r="N51" i="4"/>
  <c r="E21" i="3"/>
  <c r="P9" i="3"/>
  <c r="H21" i="3"/>
  <c r="D14" i="3"/>
  <c r="D21" i="3" s="1"/>
  <c r="P18" i="3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D49" i="4"/>
  <c r="D51" i="4" s="1"/>
  <c r="E51" i="4"/>
  <c r="F51" i="4"/>
  <c r="T38" i="4"/>
  <c r="P51" i="4"/>
  <c r="T21" i="4"/>
  <c r="V28" i="4"/>
  <c r="T37" i="4"/>
  <c r="I51" i="4"/>
  <c r="K51" i="4"/>
  <c r="R51" i="4"/>
  <c r="T15" i="4"/>
  <c r="T16" i="4"/>
  <c r="T36" i="4"/>
  <c r="L49" i="4"/>
  <c r="L28" i="4"/>
  <c r="L51" i="4" s="1"/>
  <c r="U34" i="4"/>
  <c r="T34" i="4" s="1"/>
  <c r="T47" i="4"/>
  <c r="T22" i="4"/>
  <c r="U49" i="4"/>
  <c r="B19" i="1" s="1"/>
  <c r="V49" i="4"/>
  <c r="T14" i="4"/>
  <c r="T17" i="4" s="1"/>
  <c r="U17" i="4"/>
  <c r="U28" i="4"/>
  <c r="B18" i="1" s="1"/>
  <c r="T20" i="4"/>
  <c r="O11" i="2"/>
  <c r="B13" i="1"/>
  <c r="T31" i="4"/>
  <c r="Q14" i="3"/>
  <c r="P9" i="2"/>
  <c r="P11" i="2" s="1"/>
  <c r="V51" i="4" l="1"/>
  <c r="P14" i="3"/>
  <c r="T49" i="4"/>
  <c r="T28" i="4"/>
  <c r="T51" i="4" s="1"/>
  <c r="B12" i="1"/>
  <c r="Q21" i="3"/>
  <c r="B27" i="1"/>
  <c r="B10" i="1"/>
  <c r="P21" i="3"/>
  <c r="N9" i="2"/>
  <c r="N11" i="2" s="1"/>
  <c r="B7" i="1" s="1"/>
  <c r="B5" i="1" s="1"/>
  <c r="U51" i="4"/>
  <c r="B17" i="1"/>
  <c r="B14" i="1" s="1"/>
  <c r="B26" i="1" l="1"/>
  <c r="B24" i="1" s="1"/>
</calcChain>
</file>

<file path=xl/sharedStrings.xml><?xml version="1.0" encoding="utf-8"?>
<sst xmlns="http://schemas.openxmlformats.org/spreadsheetml/2006/main" count="350" uniqueCount="217">
  <si>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</si>
  <si>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</si>
  <si>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</si>
  <si>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</si>
  <si>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</si>
  <si>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</si>
  <si>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</si>
  <si>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</si>
  <si>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</si>
  <si>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</si>
  <si>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</si>
  <si>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</si>
  <si>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</si>
  <si>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</si>
  <si>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</si>
  <si>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</si>
  <si>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</si>
  <si>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</si>
  <si>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</si>
  <si>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</si>
  <si>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</si>
  <si>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</si>
  <si>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</si>
  <si>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</si>
  <si>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</si>
  <si>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</si>
  <si>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</si>
  <si>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</si>
  <si>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</si>
  <si>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</si>
  <si>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</si>
  <si>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</si>
  <si>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</si>
  <si>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</si>
  <si>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</si>
  <si>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</si>
  <si>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</si>
  <si>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</si>
  <si>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</si>
  <si>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</si>
  <si>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</si>
  <si>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</si>
  <si>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</si>
  <si>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</si>
  <si>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</si>
  <si>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</si>
  <si>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</si>
  <si>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</si>
  <si>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</si>
  <si>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</si>
  <si>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</si>
  <si>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</si>
  <si>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</si>
  <si>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</si>
  <si>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</si>
  <si>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</si>
  <si>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</si>
  <si>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</si>
  <si>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</si>
  <si>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</si>
  <si>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</si>
  <si>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</si>
  <si>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</si>
  <si>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</si>
  <si>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</si>
  <si>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</si>
  <si>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</si>
  <si>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</si>
  <si>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</si>
  <si>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</si>
  <si>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</si>
  <si>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</si>
  <si>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</si>
  <si>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</si>
  <si>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</si>
  <si>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</si>
  <si>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</si>
  <si>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</si>
  <si>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</si>
  <si>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</si>
  <si>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</si>
  <si>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</si>
  <si>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</si>
  <si>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</si>
  <si>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</si>
  <si>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</si>
  <si>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</si>
  <si>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</si>
  <si>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</si>
  <si>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</si>
  <si>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</si>
  <si>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</si>
  <si>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</si>
  <si>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</si>
  <si>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</si>
  <si>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</si>
  <si>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</si>
  <si>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</si>
  <si>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</si>
  <si>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</si>
  <si>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</si>
  <si>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</si>
  <si>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</si>
  <si>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</si>
  <si>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</si>
  <si>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</si>
  <si>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</si>
  <si>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</si>
  <si>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</si>
  <si>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</si>
  <si>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</si>
  <si>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</si>
  <si>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</si>
  <si>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</si>
  <si>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</si>
  <si>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</si>
  <si>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</si>
  <si>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</si>
  <si>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</si>
  <si>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</si>
  <si>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</si>
  <si>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</si>
  <si>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</si>
  <si>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</si>
  <si>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</si>
  <si>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</si>
  <si>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</si>
  <si>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</si>
  <si>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</si>
  <si>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</si>
  <si>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</si>
  <si>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</si>
  <si>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</si>
  <si>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</si>
  <si>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</si>
  <si>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4000000 руб. возврат 01.11.2022</t>
  </si>
  <si>
    <t>Договор №5 от 21.04.2021</t>
  </si>
  <si>
    <t>Договор № 6 от 26.04.2021</t>
  </si>
  <si>
    <t>Договор №7 от 28.04.2021г.</t>
  </si>
  <si>
    <t>МУП "Каневские тепловые сети", № 1 от 24.06.2021, 24.07.2022 г.</t>
  </si>
  <si>
    <t>Погашена задолженность по кредиту за отчетный период, рублей</t>
  </si>
  <si>
    <t>ПАО "РНКБ Банк", № 03183000096210000299 от 21.12.2021 г.</t>
  </si>
  <si>
    <t>8500000,00 под 8,5% годовых, до 22.12.2022 г (365 дней)</t>
  </si>
  <si>
    <t>Придорожное с.п</t>
  </si>
  <si>
    <t>Задолженность на 01.01.22</t>
  </si>
  <si>
    <t>Выделено в 2022г.</t>
  </si>
  <si>
    <t>МУП "Каневские тепловые сети", № 1 от 23.06.2022, 30.12.2022 г.</t>
  </si>
  <si>
    <t>Договор № 18 от 26.07.2022</t>
  </si>
  <si>
    <t>8500000 руб под 0,1% до 01.12.2022</t>
  </si>
  <si>
    <t>Стародеревянковское с./п</t>
  </si>
  <si>
    <t>Договор № 19 от 28.07.2022</t>
  </si>
  <si>
    <t>3500000 руб под 0,1% до 01.12.2022</t>
  </si>
  <si>
    <t>Договор № 61 от 10.08.2022</t>
  </si>
  <si>
    <t>8500000 руб. под 0,1% до 10.08.2027</t>
  </si>
  <si>
    <t>1900000,00 руб. под 0,1% до 10.11.2022 г.</t>
  </si>
  <si>
    <t>Договор № 27 от 17.10.2022 г.</t>
  </si>
  <si>
    <t>Договор № 31 от 29.11.2022 г</t>
  </si>
  <si>
    <t>2774000 руб. под 0,1% до 01.11.2023 г.</t>
  </si>
  <si>
    <t>10000000 руб под 0,1% до 23.12.2022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</si>
  <si>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</si>
  <si>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</si>
  <si>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</si>
  <si>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</si>
  <si>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</si>
  <si>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</si>
  <si>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</si>
  <si>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</si>
  <si>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</si>
  <si>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</si>
  <si>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</si>
  <si>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</si>
  <si>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</si>
  <si>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Каневское с.п.</t>
  </si>
  <si>
    <t>Кубанскостепное с.п.</t>
  </si>
  <si>
    <t>Каневское поселение</t>
  </si>
  <si>
    <t>Новоминское с.п.</t>
  </si>
  <si>
    <t>Договор № 4 от 16.04.2021</t>
  </si>
  <si>
    <t>Договор № 8 от 21.05.2021</t>
  </si>
  <si>
    <t>договор №10 от 02.06.2021</t>
  </si>
  <si>
    <t>Договор № 12 от 08.07.2021</t>
  </si>
  <si>
    <t>Договор № 16 от 13.08.2021</t>
  </si>
  <si>
    <t>Договор № 15 от 13.08.2021</t>
  </si>
  <si>
    <t>Договор № 17 от 18.08.2021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</si>
  <si>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</si>
  <si>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</si>
  <si>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</si>
  <si>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</si>
  <si>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</si>
  <si>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</si>
  <si>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t>Договор № 24 от 01.10.2021</t>
  </si>
  <si>
    <t>2000000 руб., под 0,1% до 01.09.2022</t>
  </si>
  <si>
    <t>1900000 до 01.09.2022 под 0,1% (доп. Соглашение)</t>
  </si>
  <si>
    <t>975000 под 0,1% до 01.09.2022</t>
  </si>
  <si>
    <t>700000 под 0,1% до 01.09.2022</t>
  </si>
  <si>
    <t>587000 под 0,1% до 01.09.2022</t>
  </si>
  <si>
    <t>1100000 руб. под 0,1% до 01.09.2022</t>
  </si>
  <si>
    <t xml:space="preserve">1500000 руб. под 0,1% до  01.09.2022 г. </t>
  </si>
  <si>
    <t xml:space="preserve">1000000 руб. под 0,1% до  01.09.2022 г. </t>
  </si>
  <si>
    <t xml:space="preserve">709000 до 01.09.2022 </t>
  </si>
  <si>
    <t xml:space="preserve">416000 под 0,1% до    01.09.2022 </t>
  </si>
  <si>
    <t>Договор № 5 от 25.03.2022</t>
  </si>
  <si>
    <t>8000000,00 руб. возврат  22.03.2023 г., 0,1%</t>
  </si>
  <si>
    <t>Начислено на    01.06.2022г.</t>
  </si>
  <si>
    <t>Задолженность на 01.06.22.</t>
  </si>
  <si>
    <t>Наименование, номер и дата документа, подтверждающего сумму задолженности                  на 01.07.2022</t>
  </si>
  <si>
    <t>Договор №1 от 23.06.2022 г</t>
  </si>
  <si>
    <t>Договор № 17 от 25.07.2022</t>
  </si>
  <si>
    <t>700 000.00 руб  под 0,1% до 10.12.2022 г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</si>
  <si>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января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</si>
  <si>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января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</si>
  <si>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января  2023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</si>
  <si>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января  2023 года</t>
  </si>
  <si>
    <t>Информация о задолженности по бюджетным кредитам юридическим лиам, выданным из бюджета Каневского района по состоянию на 01.01.2023</t>
  </si>
  <si>
    <t>3000000,00 руб. под 0,1% до 01.03.2023</t>
  </si>
  <si>
    <t>Договор № 33 от 16.12.2022</t>
  </si>
  <si>
    <t>ПАО "РНКБ Банк", № 0318300009622000385 от 26.12.2022 г.</t>
  </si>
  <si>
    <t>10000000,00 под  8,5 % годовых, до      27.12.2023г.  (365 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</si>
</sst>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4" fontId="1" fillId="0" borderId="30" xfId="0" applyNumberFormat="1" applyFont="1" applyBorder="1"/>
    <xf numFmtId="0" fontId="3" fillId="5" borderId="30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1" fillId="2" borderId="31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3" xfId="0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4" fontId="1" fillId="2" borderId="30" xfId="0" applyNumberFormat="1" applyFont="1" applyFill="1" applyBorder="1"/>
    <xf numFmtId="4" fontId="1" fillId="2" borderId="24" xfId="0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4" fontId="1" fillId="2" borderId="9" xfId="0" applyNumberFormat="1" applyFont="1" applyFill="1" applyBorder="1" applyAlignment="1">
      <alignment horizontal="center"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4" xfId="0" applyFont="1" applyBorder="1" applyAlignment="1">
      <alignment vertical="top" wrapText="1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4" fontId="1" fillId="0" borderId="24" xfId="0" applyNumberFormat="1" applyFont="1" applyBorder="1"/>
    <xf numFmtId="4" fontId="1" fillId="2" borderId="36" xfId="0" applyNumberFormat="1" applyFont="1" applyFill="1" applyBorder="1"/>
    <xf numFmtId="0" fontId="4" fillId="0" borderId="7" xfId="0" applyFont="1" applyBorder="1" applyAlignment="1">
      <alignment vertical="center" wrapText="1"/>
    </xf>
    <xf numFmtId="14" fontId="3" fillId="0" borderId="9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5" borderId="24" xfId="0" applyNumberFormat="1" applyFont="1" applyFill="1" applyBorder="1"/>
    <xf numFmtId="0" fontId="3" fillId="5" borderId="37" xfId="0" applyFont="1" applyFill="1" applyBorder="1" applyAlignment="1">
      <alignment vertical="top" wrapText="1"/>
    </xf>
    <xf numFmtId="0" fontId="3" fillId="5" borderId="2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/>
    <xf numFmtId="0" fontId="3" fillId="0" borderId="24" xfId="0" applyFont="1" applyBorder="1" applyAlignment="1">
      <alignment vertical="top" wrapText="1"/>
    </xf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8" xfId="0" applyFont="1" applyFill="1" applyBorder="1" applyAlignment="1">
      <alignment vertical="top" wrapText="1"/>
    </xf>
    <xf numFmtId="4" fontId="1" fillId="2" borderId="38" xfId="0" applyNumberFormat="1" applyFont="1" applyFill="1" applyBorder="1"/>
    <xf numFmtId="4" fontId="1" fillId="0" borderId="38" xfId="0" applyNumberFormat="1" applyFont="1" applyBorder="1"/>
    <xf numFmtId="4" fontId="1" fillId="5" borderId="38" xfId="0" applyNumberFormat="1" applyFont="1" applyFill="1" applyBorder="1"/>
    <xf numFmtId="4" fontId="1" fillId="2" borderId="3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40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 wrapText="1"/>
    </xf>
    <xf numFmtId="0" fontId="1" fillId="0" borderId="41" xfId="0" applyFont="1" applyBorder="1"/>
    <xf numFmtId="0" fontId="4" fillId="5" borderId="40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" fontId="1" fillId="2" borderId="29" xfId="0" applyNumberFormat="1" applyFont="1" applyFill="1" applyBorder="1"/>
    <xf numFmtId="0" fontId="1" fillId="5" borderId="42" xfId="0" applyFont="1" applyFill="1" applyBorder="1" applyAlignment="1">
      <alignment horizontal="center" wrapText="1"/>
    </xf>
    <xf numFmtId="4" fontId="1" fillId="5" borderId="38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top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3" xfId="0" applyNumberFormat="1" applyFont="1" applyFill="1" applyBorder="1"/>
    <xf numFmtId="4" fontId="1" fillId="2" borderId="30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/>
    <xf numFmtId="0" fontId="1" fillId="0" borderId="41" xfId="0" applyFont="1" applyBorder="1" applyAlignment="1">
      <alignment horizontal="center"/>
    </xf>
    <xf numFmtId="4" fontId="6" fillId="0" borderId="16" xfId="0" applyNumberFormat="1" applyFont="1" applyBorder="1"/>
    <xf numFmtId="0" fontId="26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8" borderId="16" xfId="0" applyNumberFormat="1" applyFont="1" applyFill="1" applyBorder="1"/>
    <xf numFmtId="4" fontId="1" fillId="7" borderId="26" xfId="0" applyNumberFormat="1" applyFont="1" applyFill="1" applyBorder="1"/>
    <xf numFmtId="4" fontId="1" fillId="7" borderId="16" xfId="0" applyNumberFormat="1" applyFont="1" applyFill="1" applyBorder="1"/>
    <xf numFmtId="4" fontId="1" fillId="7" borderId="38" xfId="0" applyNumberFormat="1" applyFont="1" applyFill="1" applyBorder="1"/>
    <xf numFmtId="4" fontId="1" fillId="7" borderId="24" xfId="0" applyNumberFormat="1" applyFont="1" applyFill="1" applyBorder="1"/>
    <xf numFmtId="4" fontId="1" fillId="2" borderId="38" xfId="0" applyNumberFormat="1" applyFont="1" applyFill="1" applyBorder="1" applyAlignment="1">
      <alignment vertical="center"/>
    </xf>
    <xf numFmtId="4" fontId="1" fillId="2" borderId="44" xfId="0" applyNumberFormat="1" applyFont="1" applyFill="1" applyBorder="1"/>
    <xf numFmtId="4" fontId="1" fillId="8" borderId="1" xfId="0" applyNumberFormat="1" applyFont="1" applyFill="1" applyBorder="1"/>
    <xf numFmtId="0" fontId="3" fillId="8" borderId="1" xfId="0" applyFont="1" applyFill="1" applyBorder="1" applyAlignment="1">
      <alignment vertical="top" wrapText="1"/>
    </xf>
    <xf numFmtId="4" fontId="1" fillId="8" borderId="9" xfId="0" applyNumberFormat="1" applyFont="1" applyFill="1" applyBorder="1"/>
    <xf numFmtId="4" fontId="1" fillId="8" borderId="38" xfId="0" applyNumberFormat="1" applyFont="1" applyFill="1" applyBorder="1"/>
    <xf numFmtId="0" fontId="1" fillId="8" borderId="26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2" borderId="4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 textRotation="89" wrapText="1"/>
    </xf>
    <xf numFmtId="0" fontId="1" fillId="0" borderId="38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42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5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8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2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6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center" vertical="center" wrapText="1"/>
    </xf>
    <xf numFmtId="0" fontId="13" fillId="0" borderId="61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2" xfId="2" applyFont="1" applyBorder="1" applyAlignment="1">
      <alignment horizontal="center"/>
    </xf>
    <xf numFmtId="0" fontId="13" fillId="0" borderId="41" xfId="2" applyFont="1" applyBorder="1" applyAlignment="1">
      <alignment horizontal="center"/>
    </xf>
    <xf numFmtId="0" fontId="13" fillId="0" borderId="32" xfId="2" applyFont="1" applyBorder="1" applyAlignment="1">
      <alignment horizontal="center"/>
    </xf>
    <xf numFmtId="0" fontId="13" fillId="0" borderId="57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59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1" fillId="0" borderId="51" xfId="2" applyFont="1" applyBorder="1" applyAlignment="1">
      <alignment horizontal="center" vertical="center" wrapText="1"/>
    </xf>
    <xf numFmtId="0" fontId="11" fillId="0" borderId="59" xfId="2" applyFont="1" applyBorder="1" applyAlignment="1">
      <alignment horizontal="center" vertical="center" wrapText="1"/>
    </xf>
    <xf numFmtId="0" fontId="11" fillId="0" borderId="55" xfId="2" applyFont="1" applyBorder="1" applyAlignment="1">
      <alignment horizontal="center" vertical="center" wrapText="1"/>
    </xf>
    <xf numFmtId="0" fontId="15" fillId="0" borderId="50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4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9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0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5" xfId="2" applyFont="1" applyBorder="1" applyAlignment="1">
      <alignment horizontal="center" vertical="center"/>
    </xf>
    <xf numFmtId="0" fontId="13" fillId="0" borderId="56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/>
    </xf>
    <xf numFmtId="0" fontId="12" fillId="0" borderId="6" xfId="2" applyFont="1" applyBorder="1"/>
    <xf numFmtId="0" fontId="12" fillId="0" borderId="8" xfId="2" applyFont="1" applyBorder="1"/>
    <xf numFmtId="0" fontId="12" fillId="0" borderId="51" xfId="2" applyFont="1" applyBorder="1"/>
    <xf numFmtId="0" fontId="12" fillId="0" borderId="59" xfId="2" applyFont="1" applyBorder="1"/>
    <xf numFmtId="0" fontId="12" fillId="0" borderId="55" xfId="2" applyFont="1" applyBorder="1"/>
    <xf numFmtId="0" fontId="13" fillId="0" borderId="60" xfId="2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opLeftCell="A7" workbookViewId="0">
      <selection activeCell="A17" sqref="A17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29" t="s">
        <v>208</v>
      </c>
      <c r="B2" s="230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0</v>
      </c>
    </row>
    <row r="6" spans="1:5" s="1" customFormat="1" ht="15" x14ac:dyDescent="0.25">
      <c r="A6" s="8" t="s">
        <v>5</v>
      </c>
      <c r="B6" s="15"/>
      <c r="E6" s="1" t="s">
        <v>159</v>
      </c>
    </row>
    <row r="7" spans="1:5" s="1" customFormat="1" ht="30" x14ac:dyDescent="0.25">
      <c r="A7" s="8" t="s">
        <v>6</v>
      </c>
      <c r="B7" s="96">
        <f>('Форма 1'!N11)</f>
        <v>0</v>
      </c>
    </row>
    <row r="8" spans="1:5" s="1" customFormat="1" ht="15" x14ac:dyDescent="0.25">
      <c r="A8" s="8" t="s">
        <v>7</v>
      </c>
      <c r="B8" s="96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6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22274000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3'!U28)</f>
        <v>16500000</v>
      </c>
    </row>
    <row r="19" spans="1:2" s="1" customFormat="1" ht="30" x14ac:dyDescent="0.25">
      <c r="A19" s="8" t="s">
        <v>16</v>
      </c>
      <c r="B19" s="25">
        <f>('Форма 3'!U49)</f>
        <v>5774000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30774000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0</v>
      </c>
    </row>
    <row r="27" spans="1:2" s="1" customFormat="1" ht="15" x14ac:dyDescent="0.25">
      <c r="A27" s="8" t="s">
        <v>22</v>
      </c>
      <c r="B27" s="25">
        <f>SUM(B13,B18,B19)</f>
        <v>30774000</v>
      </c>
    </row>
    <row r="31" spans="1:2" x14ac:dyDescent="0.25">
      <c r="A31" s="102" t="s">
        <v>102</v>
      </c>
      <c r="B31" s="100" t="s">
        <v>100</v>
      </c>
    </row>
    <row r="33" spans="1:2" x14ac:dyDescent="0.25">
      <c r="A33" s="97" t="s">
        <v>101</v>
      </c>
      <c r="B33" s="101" t="s">
        <v>165</v>
      </c>
    </row>
    <row r="36" spans="1:2" x14ac:dyDescent="0.25">
      <c r="A36" s="24" t="s">
        <v>166</v>
      </c>
    </row>
    <row r="37" spans="1:2" x14ac:dyDescent="0.25">
      <c r="A37" s="24" t="s">
        <v>160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view="pageBreakPreview" zoomScale="80" zoomScaleSheetLayoutView="80" workbookViewId="0">
      <pane xSplit="4" ySplit="6" topLeftCell="E9" activePane="bottomRight" state="frozen"/>
      <selection pane="topRight" activeCell="E1" sqref="E1"/>
      <selection pane="bottomLeft" activeCell="A7" sqref="A7"/>
      <selection pane="bottomRight" activeCell="O11" sqref="O11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44" t="s">
        <v>47</v>
      </c>
      <c r="S1" s="244"/>
    </row>
    <row r="2" spans="1:19" ht="40.9" customHeight="1" x14ac:dyDescent="0.25">
      <c r="A2" s="6"/>
      <c r="B2" s="6"/>
      <c r="C2" s="6"/>
      <c r="D2" s="6"/>
      <c r="E2" s="245" t="s">
        <v>209</v>
      </c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3" spans="1:19" x14ac:dyDescent="0.25">
      <c r="S3" s="2" t="s">
        <v>2</v>
      </c>
    </row>
    <row r="4" spans="1:19" ht="54.6" customHeight="1" x14ac:dyDescent="0.25">
      <c r="A4" s="241" t="s">
        <v>23</v>
      </c>
      <c r="B4" s="241" t="s">
        <v>24</v>
      </c>
      <c r="C4" s="241" t="s">
        <v>25</v>
      </c>
      <c r="D4" s="241" t="s">
        <v>26</v>
      </c>
      <c r="E4" s="247" t="s">
        <v>28</v>
      </c>
      <c r="F4" s="248"/>
      <c r="G4" s="249"/>
      <c r="H4" s="247" t="s">
        <v>31</v>
      </c>
      <c r="I4" s="248"/>
      <c r="J4" s="249"/>
      <c r="K4" s="247" t="s">
        <v>32</v>
      </c>
      <c r="L4" s="248"/>
      <c r="M4" s="249"/>
      <c r="N4" s="247" t="s">
        <v>33</v>
      </c>
      <c r="O4" s="248"/>
      <c r="P4" s="249"/>
      <c r="Q4" s="247" t="s">
        <v>34</v>
      </c>
      <c r="R4" s="248"/>
      <c r="S4" s="249"/>
    </row>
    <row r="5" spans="1:19" ht="14.45" customHeight="1" x14ac:dyDescent="0.25">
      <c r="A5" s="242"/>
      <c r="B5" s="242"/>
      <c r="C5" s="242"/>
      <c r="D5" s="242"/>
      <c r="E5" s="246" t="s">
        <v>27</v>
      </c>
      <c r="F5" s="240" t="s">
        <v>5</v>
      </c>
      <c r="G5" s="240"/>
      <c r="H5" s="246" t="s">
        <v>27</v>
      </c>
      <c r="I5" s="240" t="s">
        <v>5</v>
      </c>
      <c r="J5" s="240"/>
      <c r="K5" s="246" t="s">
        <v>27</v>
      </c>
      <c r="L5" s="240" t="s">
        <v>5</v>
      </c>
      <c r="M5" s="240"/>
      <c r="N5" s="246" t="s">
        <v>27</v>
      </c>
      <c r="O5" s="240" t="s">
        <v>5</v>
      </c>
      <c r="P5" s="240"/>
      <c r="Q5" s="246" t="s">
        <v>27</v>
      </c>
      <c r="R5" s="240" t="s">
        <v>5</v>
      </c>
      <c r="S5" s="240"/>
    </row>
    <row r="6" spans="1:19" ht="55.9" customHeight="1" x14ac:dyDescent="0.25">
      <c r="A6" s="243"/>
      <c r="B6" s="243"/>
      <c r="C6" s="243"/>
      <c r="D6" s="243"/>
      <c r="E6" s="246"/>
      <c r="F6" s="9" t="s">
        <v>29</v>
      </c>
      <c r="G6" s="9" t="s">
        <v>30</v>
      </c>
      <c r="H6" s="246"/>
      <c r="I6" s="9" t="s">
        <v>29</v>
      </c>
      <c r="J6" s="9" t="s">
        <v>30</v>
      </c>
      <c r="K6" s="246"/>
      <c r="L6" s="9" t="s">
        <v>29</v>
      </c>
      <c r="M6" s="9" t="s">
        <v>30</v>
      </c>
      <c r="N6" s="246"/>
      <c r="O6" s="9" t="s">
        <v>29</v>
      </c>
      <c r="P6" s="9" t="s">
        <v>30</v>
      </c>
      <c r="Q6" s="246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34" t="s">
        <v>35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6"/>
    </row>
    <row r="9" spans="1:19" ht="120" x14ac:dyDescent="0.25">
      <c r="A9" s="146" t="s">
        <v>97</v>
      </c>
      <c r="B9" s="147" t="s">
        <v>139</v>
      </c>
      <c r="C9" s="147" t="s">
        <v>134</v>
      </c>
      <c r="D9" s="146" t="s">
        <v>169</v>
      </c>
      <c r="E9" s="18">
        <f>F9+G9</f>
        <v>7567931.4900000002</v>
      </c>
      <c r="F9" s="18">
        <v>7500000</v>
      </c>
      <c r="G9" s="18">
        <f>67931.49</f>
        <v>67931.490000000005</v>
      </c>
      <c r="H9" s="148">
        <f>SUM(I9,J9)</f>
        <v>135369.82</v>
      </c>
      <c r="I9" s="148"/>
      <c r="J9" s="148">
        <f>55972.59+43397.25+31684.92+4315.06</f>
        <v>135369.82</v>
      </c>
      <c r="K9" s="148">
        <f>SUM(L9,M9)</f>
        <v>7703301.3099999996</v>
      </c>
      <c r="L9" s="18">
        <f>500000+2000000+2500000+2500000</f>
        <v>7500000</v>
      </c>
      <c r="M9" s="148">
        <f>67931.49+55972.59+43397.25+31684.92+4315.06</f>
        <v>203301.31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 x14ac:dyDescent="0.25">
      <c r="A10" s="146" t="s">
        <v>97</v>
      </c>
      <c r="B10" s="147" t="s">
        <v>146</v>
      </c>
      <c r="C10" s="147" t="s">
        <v>134</v>
      </c>
      <c r="D10" s="146" t="s">
        <v>169</v>
      </c>
      <c r="E10" s="18">
        <f>F10+G10</f>
        <v>0</v>
      </c>
      <c r="F10" s="18">
        <v>0</v>
      </c>
      <c r="G10" s="18">
        <v>0</v>
      </c>
      <c r="H10" s="192">
        <f>SUM(I10,J10)</f>
        <v>10224983.250000002</v>
      </c>
      <c r="I10" s="192">
        <f>3384574.1+3160570.87+2818692.73+477600</f>
        <v>9841437.7000000011</v>
      </c>
      <c r="J10" s="192">
        <f>7789.16+63334.3+96020.27+109030.59+81352.98+26018.25</f>
        <v>383545.55</v>
      </c>
      <c r="K10" s="192">
        <f>L10+M10</f>
        <v>10224983.25</v>
      </c>
      <c r="L10" s="18">
        <f xml:space="preserve"> 511145.12+5996960.58+3333332</f>
        <v>9841437.6999999993</v>
      </c>
      <c r="M10" s="192">
        <f>7789.16+63334.3+96020.27+109030.59+81352.98+26018.25</f>
        <v>383545.55</v>
      </c>
      <c r="N10" s="25">
        <f>SUM(O10,P10)</f>
        <v>0</v>
      </c>
      <c r="O10" s="22">
        <f>F10+I10-L10</f>
        <v>0</v>
      </c>
      <c r="P10" s="22">
        <f>G10+J10-M10</f>
        <v>0</v>
      </c>
      <c r="Q10" s="18"/>
      <c r="R10" s="18"/>
      <c r="S10" s="18"/>
    </row>
    <row r="11" spans="1:19" s="11" customFormat="1" ht="14.25" x14ac:dyDescent="0.2">
      <c r="A11" s="231" t="s">
        <v>27</v>
      </c>
      <c r="B11" s="232"/>
      <c r="C11" s="232"/>
      <c r="D11" s="232"/>
      <c r="E11" s="94"/>
      <c r="F11" s="95"/>
      <c r="G11" s="95"/>
      <c r="H11" s="95">
        <f t="shared" ref="H11:M11" si="0">SUM(H9:H9)</f>
        <v>135369.82</v>
      </c>
      <c r="I11" s="95">
        <f t="shared" si="0"/>
        <v>0</v>
      </c>
      <c r="J11" s="95">
        <f t="shared" si="0"/>
        <v>135369.82</v>
      </c>
      <c r="K11" s="95">
        <f t="shared" si="0"/>
        <v>7703301.3099999996</v>
      </c>
      <c r="L11" s="95">
        <f t="shared" si="0"/>
        <v>7500000</v>
      </c>
      <c r="M11" s="95">
        <f t="shared" si="0"/>
        <v>203301.31</v>
      </c>
      <c r="N11" s="95">
        <f>SUM(N9:N10)</f>
        <v>0</v>
      </c>
      <c r="O11" s="95">
        <f>SUM(O9:O10)</f>
        <v>0</v>
      </c>
      <c r="P11" s="95">
        <f>SUM(P9:P10)</f>
        <v>0</v>
      </c>
      <c r="Q11" s="95"/>
      <c r="R11" s="95"/>
      <c r="S11" s="95"/>
    </row>
    <row r="12" spans="1:19" x14ac:dyDescent="0.25">
      <c r="A12" s="237" t="s">
        <v>36</v>
      </c>
      <c r="B12" s="238"/>
      <c r="C12" s="238"/>
      <c r="D12" s="23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34" t="s">
        <v>41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6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31" t="s">
        <v>27</v>
      </c>
      <c r="B16" s="232"/>
      <c r="C16" s="232"/>
      <c r="D16" s="23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37" t="s">
        <v>37</v>
      </c>
      <c r="B17" s="238"/>
      <c r="C17" s="238"/>
      <c r="D17" s="23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34" t="s">
        <v>42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6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31" t="s">
        <v>27</v>
      </c>
      <c r="B21" s="232"/>
      <c r="C21" s="232"/>
      <c r="D21" s="232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37" t="s">
        <v>38</v>
      </c>
      <c r="B22" s="238"/>
      <c r="C22" s="238"/>
      <c r="D22" s="23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31" t="s">
        <v>39</v>
      </c>
      <c r="B23" s="232"/>
      <c r="C23" s="232"/>
      <c r="D23" s="23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31" t="s">
        <v>40</v>
      </c>
      <c r="B24" s="232"/>
      <c r="C24" s="232"/>
      <c r="D24" s="23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9" t="s">
        <v>102</v>
      </c>
      <c r="B31" s="100"/>
      <c r="C31" s="4"/>
      <c r="D31" s="4"/>
      <c r="E31" s="100" t="s">
        <v>100</v>
      </c>
    </row>
    <row r="32" spans="1:19" ht="15.75" x14ac:dyDescent="0.25">
      <c r="A32" s="99"/>
      <c r="B32" s="100"/>
      <c r="C32" s="4"/>
      <c r="D32" s="4"/>
      <c r="E32" s="100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7" t="s">
        <v>101</v>
      </c>
      <c r="B34" s="101"/>
      <c r="C34" s="4"/>
      <c r="D34" s="4"/>
      <c r="E34" s="101" t="s">
        <v>167</v>
      </c>
      <c r="F34" s="101"/>
    </row>
  </sheetData>
  <mergeCells count="32"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  <mergeCell ref="C4:C6"/>
    <mergeCell ref="B4:B6"/>
    <mergeCell ref="A21:D21"/>
    <mergeCell ref="A17:D17"/>
    <mergeCell ref="A4:A6"/>
    <mergeCell ref="D4:D6"/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I17" activePane="bottomRight" state="frozen"/>
      <selection pane="topRight" activeCell="D1" sqref="D1"/>
      <selection pane="bottomLeft" activeCell="A7" sqref="A7"/>
      <selection pane="bottomRight" activeCell="L27" sqref="L27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44" t="s">
        <v>48</v>
      </c>
      <c r="S1" s="244"/>
    </row>
    <row r="2" spans="1:19" ht="43.9" customHeight="1" x14ac:dyDescent="0.25">
      <c r="D2" s="245" t="s">
        <v>210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</row>
    <row r="4" spans="1:19" ht="37.15" customHeight="1" x14ac:dyDescent="0.25">
      <c r="A4" s="241" t="s">
        <v>23</v>
      </c>
      <c r="B4" s="241" t="s">
        <v>53</v>
      </c>
      <c r="C4" s="241" t="s">
        <v>52</v>
      </c>
      <c r="D4" s="247" t="s">
        <v>55</v>
      </c>
      <c r="E4" s="248"/>
      <c r="F4" s="248"/>
      <c r="G4" s="249"/>
      <c r="H4" s="255" t="s">
        <v>56</v>
      </c>
      <c r="I4" s="247" t="s">
        <v>57</v>
      </c>
      <c r="J4" s="248"/>
      <c r="K4" s="249"/>
      <c r="L4" s="247" t="s">
        <v>140</v>
      </c>
      <c r="M4" s="248"/>
      <c r="N4" s="248"/>
      <c r="O4" s="249"/>
      <c r="P4" s="247" t="s">
        <v>98</v>
      </c>
      <c r="Q4" s="248"/>
      <c r="R4" s="248"/>
      <c r="S4" s="249"/>
    </row>
    <row r="5" spans="1:19" x14ac:dyDescent="0.25">
      <c r="A5" s="242"/>
      <c r="B5" s="242"/>
      <c r="C5" s="242"/>
      <c r="D5" s="250" t="s">
        <v>27</v>
      </c>
      <c r="E5" s="234" t="s">
        <v>5</v>
      </c>
      <c r="F5" s="235"/>
      <c r="G5" s="236"/>
      <c r="H5" s="256"/>
      <c r="I5" s="250" t="s">
        <v>27</v>
      </c>
      <c r="J5" s="234" t="s">
        <v>5</v>
      </c>
      <c r="K5" s="236"/>
      <c r="L5" s="250" t="s">
        <v>27</v>
      </c>
      <c r="M5" s="234" t="s">
        <v>5</v>
      </c>
      <c r="N5" s="235"/>
      <c r="O5" s="236"/>
      <c r="P5" s="250" t="s">
        <v>27</v>
      </c>
      <c r="Q5" s="234" t="s">
        <v>5</v>
      </c>
      <c r="R5" s="235"/>
      <c r="S5" s="236"/>
    </row>
    <row r="6" spans="1:19" ht="58.9" customHeight="1" x14ac:dyDescent="0.25">
      <c r="A6" s="243"/>
      <c r="B6" s="243"/>
      <c r="C6" s="243"/>
      <c r="D6" s="251"/>
      <c r="E6" s="9" t="s">
        <v>29</v>
      </c>
      <c r="F6" s="9" t="s">
        <v>30</v>
      </c>
      <c r="G6" s="9" t="s">
        <v>54</v>
      </c>
      <c r="H6" s="257"/>
      <c r="I6" s="251"/>
      <c r="J6" s="9" t="s">
        <v>30</v>
      </c>
      <c r="K6" s="9" t="s">
        <v>54</v>
      </c>
      <c r="L6" s="251"/>
      <c r="M6" s="9" t="s">
        <v>29</v>
      </c>
      <c r="N6" s="9" t="s">
        <v>30</v>
      </c>
      <c r="O6" s="9" t="s">
        <v>54</v>
      </c>
      <c r="P6" s="251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52" t="s">
        <v>58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4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31" t="s">
        <v>27</v>
      </c>
      <c r="B14" s="232"/>
      <c r="C14" s="233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58" t="s">
        <v>36</v>
      </c>
      <c r="B15" s="259"/>
      <c r="C15" s="260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66" t="s">
        <v>59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8"/>
    </row>
    <row r="17" spans="1:19" ht="95.25" customHeight="1" thickBot="1" x14ac:dyDescent="0.3">
      <c r="A17" s="158" t="s">
        <v>174</v>
      </c>
      <c r="B17" s="205" t="s">
        <v>215</v>
      </c>
      <c r="C17" s="176" t="s">
        <v>216</v>
      </c>
      <c r="D17" s="137">
        <f>SUM(E17:G17)</f>
        <v>0</v>
      </c>
      <c r="E17" s="177"/>
      <c r="F17" s="177"/>
      <c r="G17" s="177"/>
      <c r="H17" s="228">
        <v>10000000</v>
      </c>
      <c r="I17" s="212">
        <f>J17+K17</f>
        <v>0</v>
      </c>
      <c r="J17" s="178">
        <v>0</v>
      </c>
      <c r="K17" s="213"/>
      <c r="L17" s="137">
        <f>M17+N17+O17</f>
        <v>1500000</v>
      </c>
      <c r="M17" s="228">
        <v>1500000</v>
      </c>
      <c r="N17" s="178">
        <v>0</v>
      </c>
      <c r="O17" s="213"/>
      <c r="P17" s="137">
        <f>SUM(Q17:S17)</f>
        <v>8500000</v>
      </c>
      <c r="Q17" s="137">
        <f>(D17+H17)-M17</f>
        <v>8500000</v>
      </c>
      <c r="R17" s="137">
        <f>J17-N17</f>
        <v>0</v>
      </c>
      <c r="S17" s="138">
        <f>K17-O17</f>
        <v>0</v>
      </c>
    </row>
    <row r="18" spans="1:19" ht="95.25" customHeight="1" thickBot="1" x14ac:dyDescent="0.3">
      <c r="A18" s="158" t="s">
        <v>174</v>
      </c>
      <c r="B18" s="205" t="s">
        <v>141</v>
      </c>
      <c r="C18" s="176" t="s">
        <v>142</v>
      </c>
      <c r="D18" s="137">
        <f>SUM(E18:G18)</f>
        <v>8500000</v>
      </c>
      <c r="E18" s="177">
        <v>8500000</v>
      </c>
      <c r="F18" s="177"/>
      <c r="G18" s="177"/>
      <c r="H18" s="178"/>
      <c r="I18" s="212">
        <f>J18+K18</f>
        <v>413705.47</v>
      </c>
      <c r="J18" s="178">
        <v>413705.47</v>
      </c>
      <c r="K18" s="213"/>
      <c r="L18" s="137">
        <f>M18+N18+O18</f>
        <v>8913705.4700000007</v>
      </c>
      <c r="M18" s="178">
        <v>8500000</v>
      </c>
      <c r="N18" s="178">
        <v>413705.47</v>
      </c>
      <c r="O18" s="213"/>
      <c r="P18" s="137">
        <f>SUM(Q18:S18)</f>
        <v>0</v>
      </c>
      <c r="Q18" s="137">
        <f>(D18+H18)-M18</f>
        <v>0</v>
      </c>
      <c r="R18" s="137">
        <f>J18-N18</f>
        <v>0</v>
      </c>
      <c r="S18" s="138">
        <f>K18-O18</f>
        <v>0</v>
      </c>
    </row>
    <row r="19" spans="1:19" s="14" customFormat="1" ht="14.25" x14ac:dyDescent="0.2">
      <c r="A19" s="269" t="s">
        <v>27</v>
      </c>
      <c r="B19" s="270"/>
      <c r="C19" s="271"/>
      <c r="D19" s="214">
        <f t="shared" ref="D19:R19" si="2">SUM(D18:D18)</f>
        <v>8500000</v>
      </c>
      <c r="E19" s="214">
        <f t="shared" si="2"/>
        <v>8500000</v>
      </c>
      <c r="F19" s="214">
        <f t="shared" si="2"/>
        <v>0</v>
      </c>
      <c r="G19" s="214">
        <f t="shared" si="2"/>
        <v>0</v>
      </c>
      <c r="H19" s="214">
        <f t="shared" si="2"/>
        <v>0</v>
      </c>
      <c r="I19" s="214">
        <f t="shared" si="2"/>
        <v>413705.47</v>
      </c>
      <c r="J19" s="214">
        <f t="shared" si="2"/>
        <v>413705.47</v>
      </c>
      <c r="K19" s="214">
        <f t="shared" si="2"/>
        <v>0</v>
      </c>
      <c r="L19" s="214">
        <f t="shared" si="2"/>
        <v>8913705.4700000007</v>
      </c>
      <c r="M19" s="214">
        <f t="shared" si="2"/>
        <v>8500000</v>
      </c>
      <c r="N19" s="214">
        <f t="shared" si="2"/>
        <v>413705.47</v>
      </c>
      <c r="O19" s="214">
        <f t="shared" si="2"/>
        <v>0</v>
      </c>
      <c r="P19" s="214">
        <f>SUM(P17:P18)</f>
        <v>8500000</v>
      </c>
      <c r="Q19" s="214">
        <f t="shared" ref="Q19:S19" si="3">SUM(Q17:Q18)</f>
        <v>8500000</v>
      </c>
      <c r="R19" s="214">
        <f t="shared" si="3"/>
        <v>0</v>
      </c>
      <c r="S19" s="214">
        <f t="shared" si="3"/>
        <v>0</v>
      </c>
    </row>
    <row r="20" spans="1:19" x14ac:dyDescent="0.25">
      <c r="A20" s="258" t="s">
        <v>37</v>
      </c>
      <c r="B20" s="259"/>
      <c r="C20" s="2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31" t="s">
        <v>60</v>
      </c>
      <c r="B21" s="232"/>
      <c r="C21" s="233"/>
      <c r="D21" s="19">
        <f t="shared" ref="D21:S21" si="4">SUM(D14,D19)</f>
        <v>8500000</v>
      </c>
      <c r="E21" s="19">
        <f t="shared" si="4"/>
        <v>8500000</v>
      </c>
      <c r="F21" s="19">
        <f t="shared" si="4"/>
        <v>0</v>
      </c>
      <c r="G21" s="19">
        <f t="shared" si="4"/>
        <v>0</v>
      </c>
      <c r="H21" s="19">
        <f t="shared" si="4"/>
        <v>0</v>
      </c>
      <c r="I21" s="19">
        <f t="shared" si="4"/>
        <v>413705.47</v>
      </c>
      <c r="J21" s="19">
        <f t="shared" si="4"/>
        <v>413705.47</v>
      </c>
      <c r="K21" s="19">
        <f t="shared" si="4"/>
        <v>0</v>
      </c>
      <c r="L21" s="19">
        <f t="shared" si="4"/>
        <v>8913705.4700000007</v>
      </c>
      <c r="M21" s="19">
        <f t="shared" si="4"/>
        <v>8500000</v>
      </c>
      <c r="N21" s="19">
        <f t="shared" si="4"/>
        <v>413705.47</v>
      </c>
      <c r="O21" s="19">
        <f t="shared" si="4"/>
        <v>0</v>
      </c>
      <c r="P21" s="19">
        <f t="shared" si="4"/>
        <v>8500000</v>
      </c>
      <c r="Q21" s="19">
        <f t="shared" si="4"/>
        <v>8500000</v>
      </c>
      <c r="R21" s="19">
        <f t="shared" si="4"/>
        <v>0</v>
      </c>
      <c r="S21" s="19">
        <f t="shared" si="4"/>
        <v>0</v>
      </c>
    </row>
    <row r="22" spans="1:19" s="14" customFormat="1" ht="14.25" x14ac:dyDescent="0.2">
      <c r="A22" s="263" t="s">
        <v>61</v>
      </c>
      <c r="B22" s="264"/>
      <c r="C22" s="265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61" t="s">
        <v>99</v>
      </c>
      <c r="B27" s="262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8"/>
      <c r="B28" s="109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7" t="s">
        <v>101</v>
      </c>
      <c r="B30" s="4"/>
      <c r="C30" s="4"/>
      <c r="D30" s="4"/>
      <c r="E30" s="4"/>
      <c r="F30" s="4"/>
      <c r="G30" s="4"/>
      <c r="H30" s="4"/>
      <c r="I30" s="97" t="s">
        <v>165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7" t="s">
        <v>166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7" t="s">
        <v>160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A15:C15"/>
    <mergeCell ref="A27:B27"/>
    <mergeCell ref="A22:C22"/>
    <mergeCell ref="A21:C21"/>
    <mergeCell ref="A16:S16"/>
    <mergeCell ref="A20:C20"/>
    <mergeCell ref="A19:C19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2"/>
  <sheetViews>
    <sheetView tabSelected="1" view="pageBreakPreview" zoomScale="75" zoomScaleNormal="80" zoomScaleSheetLayoutView="70" workbookViewId="0">
      <pane xSplit="3" ySplit="6" topLeftCell="D41" activePane="bottomRight" state="frozen"/>
      <selection pane="topRight" activeCell="D1" sqref="D1"/>
      <selection pane="bottomLeft" activeCell="A8" sqref="A8"/>
      <selection pane="bottomRight" activeCell="C22" sqref="C22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44" t="s">
        <v>69</v>
      </c>
      <c r="W1" s="244"/>
    </row>
    <row r="2" spans="1:23" ht="47.45" customHeight="1" x14ac:dyDescent="0.25">
      <c r="D2" s="245" t="s">
        <v>211</v>
      </c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</row>
    <row r="4" spans="1:23" ht="48" customHeight="1" x14ac:dyDescent="0.25">
      <c r="A4" s="240" t="s">
        <v>23</v>
      </c>
      <c r="B4" s="240" t="s">
        <v>51</v>
      </c>
      <c r="C4" s="240" t="s">
        <v>52</v>
      </c>
      <c r="D4" s="240" t="s">
        <v>64</v>
      </c>
      <c r="E4" s="240"/>
      <c r="F4" s="240"/>
      <c r="G4" s="240"/>
      <c r="H4" s="293" t="s">
        <v>65</v>
      </c>
      <c r="I4" s="247" t="s">
        <v>57</v>
      </c>
      <c r="J4" s="248"/>
      <c r="K4" s="249"/>
      <c r="L4" s="240" t="s">
        <v>67</v>
      </c>
      <c r="M4" s="240"/>
      <c r="N4" s="240"/>
      <c r="O4" s="240"/>
      <c r="P4" s="240" t="s">
        <v>66</v>
      </c>
      <c r="Q4" s="240"/>
      <c r="R4" s="240"/>
      <c r="S4" s="240"/>
      <c r="T4" s="247" t="s">
        <v>68</v>
      </c>
      <c r="U4" s="248"/>
      <c r="V4" s="248"/>
      <c r="W4" s="249"/>
    </row>
    <row r="5" spans="1:23" x14ac:dyDescent="0.25">
      <c r="A5" s="240"/>
      <c r="B5" s="240"/>
      <c r="C5" s="240"/>
      <c r="D5" s="246" t="s">
        <v>27</v>
      </c>
      <c r="E5" s="240" t="s">
        <v>5</v>
      </c>
      <c r="F5" s="240"/>
      <c r="G5" s="240"/>
      <c r="H5" s="294"/>
      <c r="I5" s="250" t="s">
        <v>27</v>
      </c>
      <c r="J5" s="234" t="s">
        <v>5</v>
      </c>
      <c r="K5" s="236"/>
      <c r="L5" s="246" t="s">
        <v>27</v>
      </c>
      <c r="M5" s="240" t="s">
        <v>5</v>
      </c>
      <c r="N5" s="240"/>
      <c r="O5" s="240"/>
      <c r="P5" s="246" t="s">
        <v>27</v>
      </c>
      <c r="Q5" s="240" t="s">
        <v>5</v>
      </c>
      <c r="R5" s="240"/>
      <c r="S5" s="240"/>
      <c r="T5" s="246" t="s">
        <v>27</v>
      </c>
      <c r="U5" s="240" t="s">
        <v>5</v>
      </c>
      <c r="V5" s="240"/>
      <c r="W5" s="240"/>
    </row>
    <row r="6" spans="1:23" ht="60" customHeight="1" x14ac:dyDescent="0.25">
      <c r="A6" s="240"/>
      <c r="B6" s="240"/>
      <c r="C6" s="240"/>
      <c r="D6" s="246"/>
      <c r="E6" s="9" t="s">
        <v>29</v>
      </c>
      <c r="F6" s="9" t="s">
        <v>30</v>
      </c>
      <c r="G6" s="9" t="s">
        <v>54</v>
      </c>
      <c r="H6" s="295"/>
      <c r="I6" s="251"/>
      <c r="J6" s="9" t="s">
        <v>30</v>
      </c>
      <c r="K6" s="9" t="s">
        <v>54</v>
      </c>
      <c r="L6" s="246"/>
      <c r="M6" s="9" t="s">
        <v>29</v>
      </c>
      <c r="N6" s="9" t="s">
        <v>30</v>
      </c>
      <c r="O6" s="9" t="s">
        <v>54</v>
      </c>
      <c r="P6" s="246"/>
      <c r="Q6" s="9" t="s">
        <v>29</v>
      </c>
      <c r="R6" s="9" t="s">
        <v>30</v>
      </c>
      <c r="S6" s="9" t="s">
        <v>54</v>
      </c>
      <c r="T6" s="246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92" t="s">
        <v>62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</row>
    <row r="9" spans="1:23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83" t="s">
        <v>27</v>
      </c>
      <c r="B11" s="283"/>
      <c r="C11" s="28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84" t="s">
        <v>36</v>
      </c>
      <c r="B12" s="284"/>
      <c r="C12" s="28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92" t="s">
        <v>63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83" t="s">
        <v>27</v>
      </c>
      <c r="B17" s="283"/>
      <c r="C17" s="283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84" t="s">
        <v>37</v>
      </c>
      <c r="B18" s="284"/>
      <c r="C18" s="28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89" t="s">
        <v>70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1"/>
    </row>
    <row r="20" spans="1:58" ht="72" customHeight="1" thickBot="1" x14ac:dyDescent="0.3">
      <c r="A20" s="198" t="s">
        <v>163</v>
      </c>
      <c r="B20" s="199" t="s">
        <v>164</v>
      </c>
      <c r="C20" s="166" t="s">
        <v>135</v>
      </c>
      <c r="D20" s="152">
        <f>SUM(E20:G20)</f>
        <v>720000</v>
      </c>
      <c r="E20" s="153">
        <v>720000</v>
      </c>
      <c r="F20" s="153"/>
      <c r="G20" s="153"/>
      <c r="H20" s="153"/>
      <c r="I20" s="152">
        <f t="shared" ref="I20:I27" si="1">SUM(J20,K20)</f>
        <v>237.3</v>
      </c>
      <c r="J20" s="154">
        <v>237.3</v>
      </c>
      <c r="K20" s="154"/>
      <c r="L20" s="152">
        <f t="shared" ref="L20:L27" si="2">SUM(M20,N20,O20)</f>
        <v>36237.300000000003</v>
      </c>
      <c r="M20" s="154">
        <v>36000</v>
      </c>
      <c r="N20" s="154">
        <v>237.3</v>
      </c>
      <c r="O20" s="153"/>
      <c r="P20" s="152">
        <f t="shared" ref="P20:P27" si="3">SUM(Q20,R20,S20)</f>
        <v>684000</v>
      </c>
      <c r="Q20" s="154">
        <v>684000</v>
      </c>
      <c r="R20" s="153"/>
      <c r="S20" s="153"/>
      <c r="T20" s="152">
        <f t="shared" ref="T20:T27" si="4">SUM(U20,V20,W20)</f>
        <v>0</v>
      </c>
      <c r="U20" s="152">
        <f t="shared" ref="U20:U27" si="5">(D20+H20)-M20-Q20</f>
        <v>0</v>
      </c>
      <c r="V20" s="152">
        <f t="shared" ref="V20:V27" si="6">F20+J20-N20</f>
        <v>0</v>
      </c>
      <c r="W20" s="155"/>
    </row>
    <row r="21" spans="1:58" s="201" customFormat="1" ht="61.5" customHeight="1" thickBot="1" x14ac:dyDescent="0.3">
      <c r="A21" s="202" t="s">
        <v>149</v>
      </c>
      <c r="B21" s="200" t="s">
        <v>150</v>
      </c>
      <c r="C21" s="129" t="s">
        <v>151</v>
      </c>
      <c r="D21" s="121">
        <f>SUM(E21:G21)</f>
        <v>0</v>
      </c>
      <c r="E21" s="122"/>
      <c r="F21" s="122"/>
      <c r="G21" s="122"/>
      <c r="H21" s="132">
        <v>3500000</v>
      </c>
      <c r="I21" s="121">
        <f t="shared" si="1"/>
        <v>987.67</v>
      </c>
      <c r="J21" s="218">
        <v>987.67</v>
      </c>
      <c r="K21" s="122"/>
      <c r="L21" s="121">
        <f t="shared" si="2"/>
        <v>3500987.67</v>
      </c>
      <c r="M21" s="218">
        <v>3500000</v>
      </c>
      <c r="N21" s="218">
        <v>987.67</v>
      </c>
      <c r="O21" s="122"/>
      <c r="P21" s="121">
        <f t="shared" si="3"/>
        <v>0</v>
      </c>
      <c r="Q21" s="132"/>
      <c r="R21" s="122"/>
      <c r="S21" s="122"/>
      <c r="T21" s="121">
        <f t="shared" si="4"/>
        <v>0</v>
      </c>
      <c r="U21" s="121">
        <f t="shared" si="5"/>
        <v>0</v>
      </c>
      <c r="V21" s="121">
        <f t="shared" si="6"/>
        <v>0</v>
      </c>
      <c r="W21" s="20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ht="49.5" customHeight="1" thickBot="1" x14ac:dyDescent="0.3">
      <c r="A22" s="286" t="s">
        <v>103</v>
      </c>
      <c r="B22" s="203" t="s">
        <v>147</v>
      </c>
      <c r="C22" s="130" t="s">
        <v>158</v>
      </c>
      <c r="D22" s="114">
        <v>0</v>
      </c>
      <c r="E22" s="115"/>
      <c r="F22" s="115"/>
      <c r="G22" s="115"/>
      <c r="H22" s="125">
        <v>10000000</v>
      </c>
      <c r="I22" s="197">
        <f t="shared" si="1"/>
        <v>3726.04</v>
      </c>
      <c r="J22" s="226">
        <v>3726.04</v>
      </c>
      <c r="K22" s="115"/>
      <c r="L22" s="197">
        <f t="shared" si="2"/>
        <v>10003726.039999999</v>
      </c>
      <c r="M22" s="226">
        <v>10000000</v>
      </c>
      <c r="N22" s="226">
        <v>3726.04</v>
      </c>
      <c r="O22" s="115"/>
      <c r="P22" s="197">
        <f t="shared" si="3"/>
        <v>0</v>
      </c>
      <c r="Q22" s="125"/>
      <c r="R22" s="115"/>
      <c r="S22" s="115"/>
      <c r="T22" s="197">
        <f t="shared" si="4"/>
        <v>0</v>
      </c>
      <c r="U22" s="197">
        <f t="shared" si="5"/>
        <v>0</v>
      </c>
      <c r="V22" s="25">
        <f t="shared" si="6"/>
        <v>0</v>
      </c>
      <c r="W22" s="116"/>
    </row>
    <row r="23" spans="1:58" ht="49.5" customHeight="1" x14ac:dyDescent="0.25">
      <c r="A23" s="287"/>
      <c r="B23" s="203" t="s">
        <v>152</v>
      </c>
      <c r="C23" s="207" t="s">
        <v>153</v>
      </c>
      <c r="D23" s="197"/>
      <c r="E23" s="208"/>
      <c r="F23" s="208"/>
      <c r="G23" s="208"/>
      <c r="H23" s="209">
        <v>8500000</v>
      </c>
      <c r="I23" s="197"/>
      <c r="J23" s="217">
        <v>3353.43</v>
      </c>
      <c r="K23" s="208"/>
      <c r="L23" s="197"/>
      <c r="M23" s="219"/>
      <c r="N23" s="217">
        <v>3353.43</v>
      </c>
      <c r="O23" s="208"/>
      <c r="P23" s="197"/>
      <c r="Q23" s="209"/>
      <c r="R23" s="208"/>
      <c r="S23" s="208"/>
      <c r="T23" s="197">
        <f t="shared" si="4"/>
        <v>8500000</v>
      </c>
      <c r="U23" s="197">
        <f t="shared" si="5"/>
        <v>8500000</v>
      </c>
      <c r="V23" s="25">
        <f t="shared" si="6"/>
        <v>0</v>
      </c>
      <c r="W23" s="210"/>
    </row>
    <row r="24" spans="1:58" ht="48" customHeight="1" x14ac:dyDescent="0.25">
      <c r="A24" s="287"/>
      <c r="B24" s="196" t="s">
        <v>206</v>
      </c>
      <c r="C24" s="126" t="s">
        <v>148</v>
      </c>
      <c r="D24" s="25">
        <v>0</v>
      </c>
      <c r="E24" s="15"/>
      <c r="F24" s="15"/>
      <c r="G24" s="15"/>
      <c r="H24" s="123">
        <v>8500000</v>
      </c>
      <c r="I24" s="197">
        <f t="shared" si="1"/>
        <v>489.05</v>
      </c>
      <c r="J24" s="216">
        <v>489.05</v>
      </c>
      <c r="K24" s="15"/>
      <c r="L24" s="197">
        <f t="shared" si="2"/>
        <v>8500489.0500000007</v>
      </c>
      <c r="M24" s="216">
        <v>8500000</v>
      </c>
      <c r="N24" s="216">
        <v>489.05</v>
      </c>
      <c r="O24" s="15"/>
      <c r="P24" s="197">
        <f t="shared" si="3"/>
        <v>0</v>
      </c>
      <c r="Q24" s="123"/>
      <c r="R24" s="15"/>
      <c r="S24" s="15"/>
      <c r="T24" s="197">
        <f t="shared" si="4"/>
        <v>0</v>
      </c>
      <c r="U24" s="197">
        <f t="shared" si="5"/>
        <v>0</v>
      </c>
      <c r="V24" s="25">
        <f t="shared" si="6"/>
        <v>0</v>
      </c>
      <c r="W24" s="127"/>
    </row>
    <row r="25" spans="1:58" ht="51" x14ac:dyDescent="0.25">
      <c r="A25" s="287"/>
      <c r="B25" s="195" t="s">
        <v>200</v>
      </c>
      <c r="C25" s="179" t="s">
        <v>201</v>
      </c>
      <c r="D25" s="180">
        <v>0</v>
      </c>
      <c r="E25" s="181"/>
      <c r="F25" s="181"/>
      <c r="G25" s="181"/>
      <c r="H25" s="182">
        <v>8000000</v>
      </c>
      <c r="I25" s="197">
        <f t="shared" si="1"/>
        <v>6115.04</v>
      </c>
      <c r="J25" s="227">
        <v>6115.04</v>
      </c>
      <c r="K25" s="181"/>
      <c r="L25" s="197">
        <f t="shared" si="2"/>
        <v>6115.04</v>
      </c>
      <c r="M25" s="220"/>
      <c r="N25" s="227">
        <v>6115.04</v>
      </c>
      <c r="O25" s="181"/>
      <c r="P25" s="197">
        <f t="shared" si="3"/>
        <v>0</v>
      </c>
      <c r="Q25" s="182"/>
      <c r="R25" s="181"/>
      <c r="S25" s="181"/>
      <c r="T25" s="197">
        <f t="shared" si="4"/>
        <v>8000000</v>
      </c>
      <c r="U25" s="197">
        <f t="shared" si="5"/>
        <v>8000000</v>
      </c>
      <c r="V25" s="25">
        <f t="shared" si="6"/>
        <v>0</v>
      </c>
      <c r="W25" s="183"/>
    </row>
    <row r="26" spans="1:58" ht="82.5" customHeight="1" x14ac:dyDescent="0.25">
      <c r="A26" s="287"/>
      <c r="B26" s="21" t="s">
        <v>162</v>
      </c>
      <c r="C26" s="126" t="s">
        <v>170</v>
      </c>
      <c r="D26" s="25">
        <f>SUM(E26:G26)</f>
        <v>1297324.6100000001</v>
      </c>
      <c r="E26" s="15">
        <v>1297324.6100000001</v>
      </c>
      <c r="F26" s="15"/>
      <c r="G26" s="15"/>
      <c r="H26" s="123"/>
      <c r="I26" s="25">
        <f t="shared" si="1"/>
        <v>1087.5999999999999</v>
      </c>
      <c r="J26" s="216">
        <v>1087.5999999999999</v>
      </c>
      <c r="K26" s="15"/>
      <c r="L26" s="25">
        <f t="shared" si="2"/>
        <v>1298412.2100000002</v>
      </c>
      <c r="M26" s="216">
        <v>1297324.6100000001</v>
      </c>
      <c r="N26" s="216">
        <v>1087.5999999999999</v>
      </c>
      <c r="O26" s="15"/>
      <c r="P26" s="25">
        <f t="shared" si="3"/>
        <v>0</v>
      </c>
      <c r="Q26" s="123"/>
      <c r="R26" s="15"/>
      <c r="S26" s="15"/>
      <c r="T26" s="25">
        <f t="shared" si="4"/>
        <v>0</v>
      </c>
      <c r="U26" s="25">
        <f t="shared" si="5"/>
        <v>0</v>
      </c>
      <c r="V26" s="25">
        <f t="shared" si="6"/>
        <v>0</v>
      </c>
      <c r="W26" s="127"/>
    </row>
    <row r="27" spans="1:58" ht="96.75" customHeight="1" thickBot="1" x14ac:dyDescent="0.3">
      <c r="A27" s="288"/>
      <c r="B27" s="175" t="s">
        <v>168</v>
      </c>
      <c r="C27" s="162" t="s">
        <v>171</v>
      </c>
      <c r="D27" s="145">
        <f>SUM(E27:G27)</f>
        <v>371575.39</v>
      </c>
      <c r="E27" s="156">
        <v>371575.39</v>
      </c>
      <c r="F27" s="156"/>
      <c r="G27" s="156"/>
      <c r="H27" s="163"/>
      <c r="I27" s="145">
        <f t="shared" si="1"/>
        <v>311.52</v>
      </c>
      <c r="J27" s="221">
        <v>311.52</v>
      </c>
      <c r="K27" s="156"/>
      <c r="L27" s="145">
        <f t="shared" si="2"/>
        <v>371886.91000000003</v>
      </c>
      <c r="M27" s="221">
        <v>371575.39</v>
      </c>
      <c r="N27" s="221">
        <v>311.52</v>
      </c>
      <c r="O27" s="156"/>
      <c r="P27" s="145">
        <f t="shared" si="3"/>
        <v>0</v>
      </c>
      <c r="Q27" s="163"/>
      <c r="R27" s="156"/>
      <c r="S27" s="156"/>
      <c r="T27" s="145">
        <f t="shared" si="4"/>
        <v>0</v>
      </c>
      <c r="U27" s="145">
        <f t="shared" si="5"/>
        <v>0</v>
      </c>
      <c r="V27" s="145">
        <f t="shared" si="6"/>
        <v>0</v>
      </c>
      <c r="W27" s="157"/>
    </row>
    <row r="28" spans="1:58" s="14" customFormat="1" ht="14.25" x14ac:dyDescent="0.2">
      <c r="A28" s="285" t="s">
        <v>27</v>
      </c>
      <c r="B28" s="285"/>
      <c r="C28" s="285"/>
      <c r="D28" s="174">
        <f t="shared" ref="D28:W28" si="7">SUM(D20:D27)</f>
        <v>2388900</v>
      </c>
      <c r="E28" s="174">
        <f t="shared" si="7"/>
        <v>2388900</v>
      </c>
      <c r="F28" s="174">
        <f t="shared" si="7"/>
        <v>0</v>
      </c>
      <c r="G28" s="174">
        <f t="shared" si="7"/>
        <v>0</v>
      </c>
      <c r="H28" s="174">
        <f t="shared" si="7"/>
        <v>38500000</v>
      </c>
      <c r="I28" s="174">
        <f t="shared" si="7"/>
        <v>12954.220000000001</v>
      </c>
      <c r="J28" s="174">
        <f t="shared" si="7"/>
        <v>16307.65</v>
      </c>
      <c r="K28" s="174">
        <f t="shared" si="7"/>
        <v>0</v>
      </c>
      <c r="L28" s="174">
        <f t="shared" si="7"/>
        <v>23717854.219999999</v>
      </c>
      <c r="M28" s="174">
        <f>SUM(M20:M27)</f>
        <v>23704900</v>
      </c>
      <c r="N28" s="174">
        <f t="shared" si="7"/>
        <v>16307.65</v>
      </c>
      <c r="O28" s="174">
        <f t="shared" si="7"/>
        <v>0</v>
      </c>
      <c r="P28" s="174">
        <f t="shared" si="7"/>
        <v>684000</v>
      </c>
      <c r="Q28" s="174">
        <f t="shared" si="7"/>
        <v>684000</v>
      </c>
      <c r="R28" s="174">
        <f t="shared" si="7"/>
        <v>0</v>
      </c>
      <c r="S28" s="174">
        <f t="shared" si="7"/>
        <v>0</v>
      </c>
      <c r="T28" s="174">
        <f t="shared" si="7"/>
        <v>16500000</v>
      </c>
      <c r="U28" s="174">
        <f t="shared" si="7"/>
        <v>16500000</v>
      </c>
      <c r="V28" s="174">
        <f t="shared" si="7"/>
        <v>0</v>
      </c>
      <c r="W28" s="174">
        <f t="shared" si="7"/>
        <v>0</v>
      </c>
    </row>
    <row r="29" spans="1:58" x14ac:dyDescent="0.25">
      <c r="A29" s="284" t="s">
        <v>38</v>
      </c>
      <c r="B29" s="284"/>
      <c r="C29" s="28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8" ht="15.75" thickBot="1" x14ac:dyDescent="0.3">
      <c r="A30" s="266" t="s">
        <v>71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8"/>
    </row>
    <row r="31" spans="1:58" ht="42.75" customHeight="1" x14ac:dyDescent="0.25">
      <c r="A31" s="272" t="s">
        <v>172</v>
      </c>
      <c r="B31" s="159" t="s">
        <v>179</v>
      </c>
      <c r="C31" s="130" t="s">
        <v>191</v>
      </c>
      <c r="D31" s="114">
        <f>E31</f>
        <v>95000</v>
      </c>
      <c r="E31" s="115">
        <v>95000</v>
      </c>
      <c r="F31" s="115"/>
      <c r="G31" s="115"/>
      <c r="H31" s="125"/>
      <c r="I31" s="114">
        <f t="shared" ref="I31:I37" si="8">SUM(J31,K31)</f>
        <v>57.52</v>
      </c>
      <c r="J31" s="125">
        <v>57.52</v>
      </c>
      <c r="K31" s="125"/>
      <c r="L31" s="114">
        <f t="shared" ref="L31:L48" si="9">SUM(M31,N31,O31)</f>
        <v>95057.52</v>
      </c>
      <c r="M31" s="125">
        <v>95000</v>
      </c>
      <c r="N31" s="125">
        <v>57.52</v>
      </c>
      <c r="O31" s="125"/>
      <c r="P31" s="114">
        <f t="shared" ref="P31:P48" si="10">SUM(Q31,R31,S31)</f>
        <v>0</v>
      </c>
      <c r="Q31" s="125">
        <f>H31*0.95</f>
        <v>0</v>
      </c>
      <c r="R31" s="115"/>
      <c r="S31" s="115"/>
      <c r="T31" s="173">
        <f>SUM(U31,V31,W31)</f>
        <v>0</v>
      </c>
      <c r="U31" s="173">
        <f t="shared" ref="U31:U48" si="11">(D31+H31)-M31-Q31</f>
        <v>0</v>
      </c>
      <c r="V31" s="114">
        <f t="shared" ref="V31:V48" si="12">F31+J31-N31</f>
        <v>0</v>
      </c>
      <c r="W31" s="116"/>
    </row>
    <row r="32" spans="1:58" ht="57.75" customHeight="1" thickBot="1" x14ac:dyDescent="0.3">
      <c r="A32" s="274"/>
      <c r="B32" s="160" t="s">
        <v>181</v>
      </c>
      <c r="C32" s="131" t="s">
        <v>192</v>
      </c>
      <c r="D32" s="117">
        <f>E32</f>
        <v>48750</v>
      </c>
      <c r="E32" s="118">
        <v>48750</v>
      </c>
      <c r="F32" s="118"/>
      <c r="G32" s="118"/>
      <c r="H32" s="119"/>
      <c r="I32" s="117">
        <f t="shared" si="8"/>
        <v>29.52</v>
      </c>
      <c r="J32" s="119">
        <v>29.52</v>
      </c>
      <c r="K32" s="119"/>
      <c r="L32" s="117">
        <f t="shared" si="9"/>
        <v>48779.519999999997</v>
      </c>
      <c r="M32" s="119">
        <v>48750</v>
      </c>
      <c r="N32" s="119">
        <v>29.52</v>
      </c>
      <c r="O32" s="119"/>
      <c r="P32" s="117">
        <f t="shared" si="10"/>
        <v>0</v>
      </c>
      <c r="Q32" s="119">
        <f>H32*0.95</f>
        <v>0</v>
      </c>
      <c r="R32" s="118"/>
      <c r="S32" s="118"/>
      <c r="T32" s="128">
        <f t="shared" ref="T32:T48" si="13">SUM(U32,V32,W32)</f>
        <v>0</v>
      </c>
      <c r="U32" s="128">
        <f t="shared" si="11"/>
        <v>0</v>
      </c>
      <c r="V32" s="117">
        <f t="shared" si="12"/>
        <v>0</v>
      </c>
      <c r="W32" s="120"/>
    </row>
    <row r="33" spans="1:23" ht="48" customHeight="1" x14ac:dyDescent="0.25">
      <c r="A33" s="281" t="s">
        <v>173</v>
      </c>
      <c r="B33" s="161" t="s">
        <v>187</v>
      </c>
      <c r="C33" s="151" t="s">
        <v>188</v>
      </c>
      <c r="D33" s="114">
        <f>SUM(E33,F33,G33)</f>
        <v>68540</v>
      </c>
      <c r="E33" s="153">
        <v>68540</v>
      </c>
      <c r="F33" s="153"/>
      <c r="G33" s="153"/>
      <c r="H33" s="125"/>
      <c r="I33" s="152">
        <f t="shared" si="8"/>
        <v>44.5</v>
      </c>
      <c r="J33" s="125">
        <v>44.5</v>
      </c>
      <c r="K33" s="115"/>
      <c r="L33" s="152">
        <f t="shared" si="9"/>
        <v>68584.5</v>
      </c>
      <c r="M33" s="125">
        <v>68540</v>
      </c>
      <c r="N33" s="125">
        <v>44.5</v>
      </c>
      <c r="O33" s="125"/>
      <c r="P33" s="114">
        <f t="shared" si="10"/>
        <v>0</v>
      </c>
      <c r="Q33" s="125">
        <f>H33*0.95</f>
        <v>0</v>
      </c>
      <c r="R33" s="153"/>
      <c r="S33" s="153"/>
      <c r="T33" s="149">
        <f t="shared" si="13"/>
        <v>0</v>
      </c>
      <c r="U33" s="149">
        <f t="shared" si="11"/>
        <v>0</v>
      </c>
      <c r="V33" s="152">
        <f t="shared" si="12"/>
        <v>0</v>
      </c>
      <c r="W33" s="155"/>
    </row>
    <row r="34" spans="1:23" ht="48" customHeight="1" thickBot="1" x14ac:dyDescent="0.3">
      <c r="A34" s="282"/>
      <c r="B34" s="160" t="s">
        <v>138</v>
      </c>
      <c r="C34" s="162" t="s">
        <v>195</v>
      </c>
      <c r="D34" s="117">
        <f>E34</f>
        <v>55000</v>
      </c>
      <c r="E34" s="156">
        <v>55000</v>
      </c>
      <c r="F34" s="156"/>
      <c r="G34" s="156"/>
      <c r="H34" s="119"/>
      <c r="I34" s="145">
        <f t="shared" si="8"/>
        <v>35.71</v>
      </c>
      <c r="J34" s="119">
        <v>35.71</v>
      </c>
      <c r="K34" s="118"/>
      <c r="L34" s="145">
        <f t="shared" si="9"/>
        <v>55035.71</v>
      </c>
      <c r="M34" s="119">
        <v>55000</v>
      </c>
      <c r="N34" s="119">
        <v>35.71</v>
      </c>
      <c r="O34" s="119"/>
      <c r="P34" s="145">
        <f t="shared" si="10"/>
        <v>0</v>
      </c>
      <c r="Q34" s="163">
        <f>H34*0.95</f>
        <v>0</v>
      </c>
      <c r="R34" s="156"/>
      <c r="S34" s="156"/>
      <c r="T34" s="128">
        <f t="shared" si="13"/>
        <v>0</v>
      </c>
      <c r="U34" s="128">
        <f t="shared" si="11"/>
        <v>0</v>
      </c>
      <c r="V34" s="145">
        <f t="shared" si="12"/>
        <v>0</v>
      </c>
      <c r="W34" s="157"/>
    </row>
    <row r="35" spans="1:23" ht="42" customHeight="1" x14ac:dyDescent="0.25">
      <c r="A35" s="278" t="s">
        <v>104</v>
      </c>
      <c r="B35" s="164" t="s">
        <v>177</v>
      </c>
      <c r="C35" s="166" t="s">
        <v>193</v>
      </c>
      <c r="D35" s="114">
        <f>E35</f>
        <v>35000</v>
      </c>
      <c r="E35" s="153">
        <v>35000</v>
      </c>
      <c r="F35" s="153"/>
      <c r="G35" s="154"/>
      <c r="H35" s="154"/>
      <c r="I35" s="114">
        <f t="shared" si="8"/>
        <v>18.03</v>
      </c>
      <c r="J35" s="154">
        <v>18.03</v>
      </c>
      <c r="K35" s="153"/>
      <c r="L35" s="114">
        <f t="shared" si="9"/>
        <v>35018.03</v>
      </c>
      <c r="M35" s="154">
        <v>35000</v>
      </c>
      <c r="N35" s="154">
        <v>18.03</v>
      </c>
      <c r="O35" s="154"/>
      <c r="P35" s="114">
        <f t="shared" si="10"/>
        <v>0</v>
      </c>
      <c r="Q35" s="154"/>
      <c r="R35" s="153"/>
      <c r="S35" s="153"/>
      <c r="T35" s="149">
        <f t="shared" si="13"/>
        <v>0</v>
      </c>
      <c r="U35" s="149">
        <f t="shared" si="11"/>
        <v>0</v>
      </c>
      <c r="V35" s="114">
        <f t="shared" si="12"/>
        <v>0</v>
      </c>
      <c r="W35" s="155"/>
    </row>
    <row r="36" spans="1:23" ht="42" customHeight="1" x14ac:dyDescent="0.25">
      <c r="A36" s="279"/>
      <c r="B36" s="139" t="s">
        <v>185</v>
      </c>
      <c r="C36" s="134" t="s">
        <v>186</v>
      </c>
      <c r="D36" s="25">
        <f>E36</f>
        <v>30000</v>
      </c>
      <c r="E36" s="133">
        <v>30000</v>
      </c>
      <c r="F36" s="133"/>
      <c r="G36" s="135"/>
      <c r="H36" s="135"/>
      <c r="I36" s="25">
        <f t="shared" si="8"/>
        <v>15.48</v>
      </c>
      <c r="J36" s="135">
        <v>15.48</v>
      </c>
      <c r="K36" s="133"/>
      <c r="L36" s="25">
        <f t="shared" si="9"/>
        <v>30015.48</v>
      </c>
      <c r="M36" s="135">
        <v>30000</v>
      </c>
      <c r="N36" s="135">
        <v>15.48</v>
      </c>
      <c r="O36" s="135"/>
      <c r="P36" s="25">
        <f t="shared" si="10"/>
        <v>0</v>
      </c>
      <c r="Q36" s="135"/>
      <c r="R36" s="133"/>
      <c r="S36" s="133"/>
      <c r="T36" s="124">
        <f t="shared" si="13"/>
        <v>0</v>
      </c>
      <c r="U36" s="124">
        <f t="shared" si="11"/>
        <v>0</v>
      </c>
      <c r="V36" s="25">
        <f t="shared" si="12"/>
        <v>0</v>
      </c>
      <c r="W36" s="136"/>
    </row>
    <row r="37" spans="1:23" ht="42" customHeight="1" thickBot="1" x14ac:dyDescent="0.3">
      <c r="A37" s="280"/>
      <c r="B37" s="165" t="s">
        <v>180</v>
      </c>
      <c r="C37" s="131" t="s">
        <v>194</v>
      </c>
      <c r="D37" s="117">
        <f>E37</f>
        <v>29350</v>
      </c>
      <c r="E37" s="118">
        <v>29350</v>
      </c>
      <c r="F37" s="118"/>
      <c r="G37" s="119"/>
      <c r="H37" s="119"/>
      <c r="I37" s="117">
        <f t="shared" si="8"/>
        <v>15.6</v>
      </c>
      <c r="J37" s="119">
        <v>15.6</v>
      </c>
      <c r="K37" s="118"/>
      <c r="L37" s="117">
        <f t="shared" si="9"/>
        <v>29365.599999999999</v>
      </c>
      <c r="M37" s="119">
        <v>29350</v>
      </c>
      <c r="N37" s="119">
        <v>15.6</v>
      </c>
      <c r="O37" s="119"/>
      <c r="P37" s="117">
        <f t="shared" si="10"/>
        <v>0</v>
      </c>
      <c r="Q37" s="119"/>
      <c r="R37" s="118"/>
      <c r="S37" s="118"/>
      <c r="T37" s="128">
        <f>SUM(U37,V37,W37)</f>
        <v>0</v>
      </c>
      <c r="U37" s="128">
        <f>(D37+H37)-M37-Q37</f>
        <v>0</v>
      </c>
      <c r="V37" s="117">
        <f t="shared" si="12"/>
        <v>0</v>
      </c>
      <c r="W37" s="120"/>
    </row>
    <row r="38" spans="1:23" ht="42" customHeight="1" x14ac:dyDescent="0.25">
      <c r="A38" s="272" t="s">
        <v>175</v>
      </c>
      <c r="B38" s="164" t="s">
        <v>205</v>
      </c>
      <c r="C38" s="166" t="s">
        <v>154</v>
      </c>
      <c r="D38" s="152">
        <v>0</v>
      </c>
      <c r="E38" s="153"/>
      <c r="F38" s="153"/>
      <c r="G38" s="154"/>
      <c r="H38" s="154">
        <v>1900000</v>
      </c>
      <c r="I38" s="141">
        <f t="shared" ref="I38:I43" si="14">SUM(J38:K38)</f>
        <v>650.67999999999995</v>
      </c>
      <c r="J38" s="154">
        <v>650.67999999999995</v>
      </c>
      <c r="K38" s="153"/>
      <c r="L38" s="141">
        <f t="shared" si="9"/>
        <v>1900650.68</v>
      </c>
      <c r="M38" s="154">
        <v>1900000</v>
      </c>
      <c r="N38" s="154">
        <v>650.67999999999995</v>
      </c>
      <c r="O38" s="154"/>
      <c r="P38" s="141">
        <f t="shared" si="10"/>
        <v>0</v>
      </c>
      <c r="Q38" s="154"/>
      <c r="R38" s="153"/>
      <c r="S38" s="153"/>
      <c r="T38" s="211">
        <f t="shared" si="13"/>
        <v>0</v>
      </c>
      <c r="U38" s="211">
        <f t="shared" si="11"/>
        <v>0</v>
      </c>
      <c r="V38" s="141">
        <f t="shared" si="12"/>
        <v>0</v>
      </c>
      <c r="W38" s="155"/>
    </row>
    <row r="39" spans="1:23" ht="42" customHeight="1" x14ac:dyDescent="0.25">
      <c r="A39" s="273"/>
      <c r="B39" s="225" t="s">
        <v>214</v>
      </c>
      <c r="C39" s="225" t="s">
        <v>213</v>
      </c>
      <c r="D39" s="144">
        <v>0</v>
      </c>
      <c r="E39" s="15"/>
      <c r="F39" s="15"/>
      <c r="G39" s="123"/>
      <c r="H39" s="224">
        <v>3000000</v>
      </c>
      <c r="I39" s="141">
        <f t="shared" si="14"/>
        <v>0</v>
      </c>
      <c r="J39" s="123"/>
      <c r="K39" s="15"/>
      <c r="L39" s="98">
        <f t="shared" si="9"/>
        <v>0</v>
      </c>
      <c r="M39" s="123"/>
      <c r="N39" s="123"/>
      <c r="O39" s="123"/>
      <c r="P39" s="98">
        <f t="shared" si="10"/>
        <v>0</v>
      </c>
      <c r="Q39" s="123"/>
      <c r="R39" s="15"/>
      <c r="S39" s="15"/>
      <c r="T39" s="124">
        <f t="shared" si="13"/>
        <v>3000000</v>
      </c>
      <c r="U39" s="124">
        <f t="shared" si="11"/>
        <v>3000000</v>
      </c>
      <c r="V39" s="98">
        <f t="shared" si="12"/>
        <v>0</v>
      </c>
      <c r="W39" s="223"/>
    </row>
    <row r="40" spans="1:23" ht="42" customHeight="1" x14ac:dyDescent="0.25">
      <c r="A40" s="273"/>
      <c r="B40" s="207" t="s">
        <v>156</v>
      </c>
      <c r="C40" s="207" t="s">
        <v>157</v>
      </c>
      <c r="D40" s="25">
        <v>0</v>
      </c>
      <c r="E40" s="208"/>
      <c r="F40" s="208"/>
      <c r="G40" s="209"/>
      <c r="H40" s="219">
        <v>2774000</v>
      </c>
      <c r="I40" s="222">
        <f t="shared" si="14"/>
        <v>0</v>
      </c>
      <c r="J40" s="209"/>
      <c r="K40" s="208"/>
      <c r="L40" s="189">
        <f t="shared" si="9"/>
        <v>0</v>
      </c>
      <c r="M40" s="209"/>
      <c r="N40" s="209"/>
      <c r="O40" s="209"/>
      <c r="P40" s="189">
        <f t="shared" si="10"/>
        <v>0</v>
      </c>
      <c r="Q40" s="209"/>
      <c r="R40" s="208"/>
      <c r="S40" s="208"/>
      <c r="T40" s="190">
        <f t="shared" si="13"/>
        <v>2774000</v>
      </c>
      <c r="U40" s="190">
        <f t="shared" si="11"/>
        <v>2774000</v>
      </c>
      <c r="V40" s="189">
        <f t="shared" si="12"/>
        <v>0</v>
      </c>
      <c r="W40" s="197"/>
    </row>
    <row r="41" spans="1:23" ht="42" customHeight="1" x14ac:dyDescent="0.25">
      <c r="A41" s="273"/>
      <c r="B41" s="207" t="s">
        <v>155</v>
      </c>
      <c r="C41" s="215" t="s">
        <v>207</v>
      </c>
      <c r="D41" s="25">
        <v>0</v>
      </c>
      <c r="E41" s="208"/>
      <c r="F41" s="208"/>
      <c r="G41" s="209"/>
      <c r="H41" s="209">
        <v>700000</v>
      </c>
      <c r="I41" s="98">
        <f t="shared" si="14"/>
        <v>90.14</v>
      </c>
      <c r="J41" s="217">
        <v>90.14</v>
      </c>
      <c r="K41" s="208"/>
      <c r="L41" s="189">
        <f t="shared" si="9"/>
        <v>700090.14</v>
      </c>
      <c r="M41" s="217">
        <v>700000</v>
      </c>
      <c r="N41" s="217">
        <v>90.14</v>
      </c>
      <c r="O41" s="209"/>
      <c r="P41" s="189">
        <f t="shared" si="10"/>
        <v>0</v>
      </c>
      <c r="Q41" s="209"/>
      <c r="R41" s="208"/>
      <c r="S41" s="208"/>
      <c r="T41" s="190">
        <f t="shared" si="13"/>
        <v>0</v>
      </c>
      <c r="U41" s="190">
        <f t="shared" si="11"/>
        <v>0</v>
      </c>
      <c r="V41" s="189">
        <f t="shared" si="12"/>
        <v>0</v>
      </c>
      <c r="W41" s="183"/>
    </row>
    <row r="42" spans="1:23" ht="55.5" customHeight="1" x14ac:dyDescent="0.25">
      <c r="A42" s="273"/>
      <c r="B42" s="186" t="s">
        <v>189</v>
      </c>
      <c r="C42" s="184" t="s">
        <v>190</v>
      </c>
      <c r="D42" s="98">
        <f t="shared" ref="D42:D48" si="15">E42</f>
        <v>100000</v>
      </c>
      <c r="E42" s="185">
        <v>100000</v>
      </c>
      <c r="F42" s="185"/>
      <c r="G42" s="185"/>
      <c r="H42" s="123"/>
      <c r="I42" s="98">
        <f t="shared" si="14"/>
        <v>62.74</v>
      </c>
      <c r="J42" s="113">
        <v>62.74</v>
      </c>
      <c r="K42" s="185"/>
      <c r="L42" s="98">
        <f t="shared" si="9"/>
        <v>100062.74</v>
      </c>
      <c r="M42" s="113">
        <v>100000</v>
      </c>
      <c r="N42" s="113">
        <v>62.74</v>
      </c>
      <c r="O42" s="113"/>
      <c r="P42" s="98">
        <f t="shared" si="10"/>
        <v>0</v>
      </c>
      <c r="Q42" s="113"/>
      <c r="R42" s="185"/>
      <c r="S42" s="185"/>
      <c r="T42" s="124">
        <f t="shared" si="13"/>
        <v>0</v>
      </c>
      <c r="U42" s="124">
        <f t="shared" si="11"/>
        <v>0</v>
      </c>
      <c r="V42" s="98">
        <f t="shared" si="12"/>
        <v>0</v>
      </c>
      <c r="W42" s="191"/>
    </row>
    <row r="43" spans="1:23" ht="55.5" customHeight="1" x14ac:dyDescent="0.25">
      <c r="A43" s="273"/>
      <c r="B43" s="187" t="s">
        <v>176</v>
      </c>
      <c r="C43" s="140" t="s">
        <v>196</v>
      </c>
      <c r="D43" s="98">
        <f t="shared" si="15"/>
        <v>75000</v>
      </c>
      <c r="E43" s="142">
        <v>75000</v>
      </c>
      <c r="F43" s="142"/>
      <c r="G43" s="142"/>
      <c r="H43" s="135"/>
      <c r="I43" s="141">
        <f t="shared" si="14"/>
        <v>47.26</v>
      </c>
      <c r="J43" s="143">
        <v>47.26</v>
      </c>
      <c r="K43" s="142"/>
      <c r="L43" s="141">
        <f t="shared" si="9"/>
        <v>75047.259999999995</v>
      </c>
      <c r="M43" s="143">
        <v>75000</v>
      </c>
      <c r="N43" s="143">
        <v>47.26</v>
      </c>
      <c r="O43" s="143"/>
      <c r="P43" s="141">
        <f t="shared" si="10"/>
        <v>0</v>
      </c>
      <c r="Q43" s="143"/>
      <c r="R43" s="142"/>
      <c r="S43" s="142"/>
      <c r="T43" s="124">
        <f t="shared" si="13"/>
        <v>0</v>
      </c>
      <c r="U43" s="124">
        <f t="shared" si="11"/>
        <v>0</v>
      </c>
      <c r="V43" s="141">
        <f t="shared" si="12"/>
        <v>0</v>
      </c>
      <c r="W43" s="167"/>
    </row>
    <row r="44" spans="1:23" ht="55.5" customHeight="1" x14ac:dyDescent="0.25">
      <c r="A44" s="273"/>
      <c r="B44" s="187" t="s">
        <v>136</v>
      </c>
      <c r="C44" s="140" t="s">
        <v>197</v>
      </c>
      <c r="D44" s="98">
        <f t="shared" si="15"/>
        <v>50000</v>
      </c>
      <c r="E44" s="142">
        <v>50000</v>
      </c>
      <c r="F44" s="142"/>
      <c r="G44" s="142"/>
      <c r="H44" s="135"/>
      <c r="I44" s="141">
        <f>SUM(J44,K43)</f>
        <v>31.37</v>
      </c>
      <c r="J44" s="143">
        <v>31.37</v>
      </c>
      <c r="K44" s="142"/>
      <c r="L44" s="141">
        <f t="shared" si="9"/>
        <v>50031.37</v>
      </c>
      <c r="M44" s="143">
        <v>50000</v>
      </c>
      <c r="N44" s="143">
        <v>31.37</v>
      </c>
      <c r="O44" s="143"/>
      <c r="P44" s="141">
        <f t="shared" si="10"/>
        <v>0</v>
      </c>
      <c r="Q44" s="143"/>
      <c r="R44" s="142"/>
      <c r="S44" s="142"/>
      <c r="T44" s="124">
        <f t="shared" si="13"/>
        <v>0</v>
      </c>
      <c r="U44" s="124">
        <f t="shared" si="11"/>
        <v>0</v>
      </c>
      <c r="V44" s="141">
        <f t="shared" si="12"/>
        <v>0</v>
      </c>
      <c r="W44" s="167"/>
    </row>
    <row r="45" spans="1:23" ht="55.5" customHeight="1" thickBot="1" x14ac:dyDescent="0.3">
      <c r="A45" s="274"/>
      <c r="B45" s="188" t="s">
        <v>137</v>
      </c>
      <c r="C45" s="168" t="s">
        <v>197</v>
      </c>
      <c r="D45" s="169">
        <f t="shared" si="15"/>
        <v>50000</v>
      </c>
      <c r="E45" s="170">
        <v>50000</v>
      </c>
      <c r="F45" s="170"/>
      <c r="G45" s="170"/>
      <c r="H45" s="119"/>
      <c r="I45" s="169">
        <f>SUM(J45:K45)</f>
        <v>31.37</v>
      </c>
      <c r="J45" s="150">
        <v>31.37</v>
      </c>
      <c r="K45" s="170"/>
      <c r="L45" s="169">
        <f t="shared" si="9"/>
        <v>50031.37</v>
      </c>
      <c r="M45" s="150">
        <v>50000</v>
      </c>
      <c r="N45" s="150">
        <v>31.37</v>
      </c>
      <c r="O45" s="150"/>
      <c r="P45" s="169">
        <f t="shared" si="10"/>
        <v>0</v>
      </c>
      <c r="Q45" s="150"/>
      <c r="R45" s="170"/>
      <c r="S45" s="170"/>
      <c r="T45" s="128">
        <f t="shared" si="13"/>
        <v>0</v>
      </c>
      <c r="U45" s="128">
        <f t="shared" si="11"/>
        <v>0</v>
      </c>
      <c r="V45" s="169">
        <f t="shared" si="12"/>
        <v>0</v>
      </c>
      <c r="W45" s="171"/>
    </row>
    <row r="46" spans="1:23" ht="46.5" customHeight="1" x14ac:dyDescent="0.25">
      <c r="A46" s="273" t="s">
        <v>143</v>
      </c>
      <c r="B46" s="179" t="s">
        <v>178</v>
      </c>
      <c r="C46" s="179" t="s">
        <v>198</v>
      </c>
      <c r="D46" s="189">
        <f t="shared" si="15"/>
        <v>35450</v>
      </c>
      <c r="E46" s="181">
        <v>35450</v>
      </c>
      <c r="F46" s="181"/>
      <c r="G46" s="181"/>
      <c r="H46" s="182"/>
      <c r="I46" s="180">
        <f>SUM(J46,K46)</f>
        <v>18.940000000000001</v>
      </c>
      <c r="J46" s="206">
        <v>18.940000000000001</v>
      </c>
      <c r="K46" s="182"/>
      <c r="L46" s="180">
        <f t="shared" si="9"/>
        <v>35468.94</v>
      </c>
      <c r="M46" s="206">
        <v>35450</v>
      </c>
      <c r="N46" s="206">
        <v>18.940000000000001</v>
      </c>
      <c r="O46" s="182"/>
      <c r="P46" s="180">
        <f t="shared" si="10"/>
        <v>0</v>
      </c>
      <c r="Q46" s="182"/>
      <c r="R46" s="181"/>
      <c r="S46" s="181"/>
      <c r="T46" s="190">
        <f t="shared" si="13"/>
        <v>0</v>
      </c>
      <c r="U46" s="190">
        <f t="shared" si="11"/>
        <v>0</v>
      </c>
      <c r="V46" s="180">
        <f t="shared" si="12"/>
        <v>0</v>
      </c>
      <c r="W46" s="183"/>
    </row>
    <row r="47" spans="1:23" ht="46.5" customHeight="1" x14ac:dyDescent="0.25">
      <c r="A47" s="273"/>
      <c r="B47" s="134" t="s">
        <v>182</v>
      </c>
      <c r="C47" s="134" t="s">
        <v>199</v>
      </c>
      <c r="D47" s="98">
        <f t="shared" si="15"/>
        <v>20800</v>
      </c>
      <c r="E47" s="133">
        <v>20800</v>
      </c>
      <c r="F47" s="133"/>
      <c r="G47" s="133"/>
      <c r="H47" s="135"/>
      <c r="I47" s="144">
        <f>SUM(J47,K47)</f>
        <v>11.11</v>
      </c>
      <c r="J47" s="143">
        <v>11.11</v>
      </c>
      <c r="K47" s="135"/>
      <c r="L47" s="144">
        <f t="shared" si="9"/>
        <v>20811.11</v>
      </c>
      <c r="M47" s="143">
        <v>20800</v>
      </c>
      <c r="N47" s="143">
        <v>11.11</v>
      </c>
      <c r="O47" s="135"/>
      <c r="P47" s="144">
        <f t="shared" si="10"/>
        <v>0</v>
      </c>
      <c r="Q47" s="135"/>
      <c r="R47" s="133"/>
      <c r="S47" s="133"/>
      <c r="T47" s="124">
        <f t="shared" si="13"/>
        <v>0</v>
      </c>
      <c r="U47" s="124">
        <f t="shared" si="11"/>
        <v>0</v>
      </c>
      <c r="V47" s="144">
        <f t="shared" si="12"/>
        <v>0</v>
      </c>
      <c r="W47" s="136"/>
    </row>
    <row r="48" spans="1:23" ht="46.5" customHeight="1" thickBot="1" x14ac:dyDescent="0.3">
      <c r="A48" s="274"/>
      <c r="B48" s="131" t="s">
        <v>183</v>
      </c>
      <c r="C48" s="131" t="s">
        <v>184</v>
      </c>
      <c r="D48" s="169">
        <f t="shared" si="15"/>
        <v>100230</v>
      </c>
      <c r="E48" s="118">
        <v>100230</v>
      </c>
      <c r="F48" s="118"/>
      <c r="G48" s="118"/>
      <c r="H48" s="119"/>
      <c r="I48" s="117">
        <f>SUM(J48,K48)</f>
        <v>53.55</v>
      </c>
      <c r="J48" s="150">
        <v>53.55</v>
      </c>
      <c r="K48" s="119"/>
      <c r="L48" s="117">
        <f t="shared" si="9"/>
        <v>100283.55</v>
      </c>
      <c r="M48" s="150">
        <v>100230</v>
      </c>
      <c r="N48" s="150">
        <v>53.55</v>
      </c>
      <c r="O48" s="119"/>
      <c r="P48" s="117">
        <f t="shared" si="10"/>
        <v>0</v>
      </c>
      <c r="Q48" s="119"/>
      <c r="R48" s="118"/>
      <c r="S48" s="118"/>
      <c r="T48" s="128">
        <f t="shared" si="13"/>
        <v>0</v>
      </c>
      <c r="U48" s="128">
        <f t="shared" si="11"/>
        <v>0</v>
      </c>
      <c r="V48" s="117">
        <f t="shared" si="12"/>
        <v>0</v>
      </c>
      <c r="W48" s="120"/>
    </row>
    <row r="49" spans="1:23" x14ac:dyDescent="0.25">
      <c r="A49" s="275" t="s">
        <v>27</v>
      </c>
      <c r="B49" s="276"/>
      <c r="C49" s="277"/>
      <c r="D49" s="172">
        <f t="shared" ref="D49:W49" si="16">SUM(D31:D48)</f>
        <v>793120</v>
      </c>
      <c r="E49" s="172">
        <f t="shared" si="16"/>
        <v>793120</v>
      </c>
      <c r="F49" s="172">
        <f t="shared" si="16"/>
        <v>0</v>
      </c>
      <c r="G49" s="172">
        <f t="shared" si="16"/>
        <v>0</v>
      </c>
      <c r="H49" s="172">
        <f t="shared" si="16"/>
        <v>8374000</v>
      </c>
      <c r="I49" s="172">
        <f t="shared" si="16"/>
        <v>1213.5199999999998</v>
      </c>
      <c r="J49" s="172">
        <f t="shared" si="16"/>
        <v>1213.5199999999998</v>
      </c>
      <c r="K49" s="172">
        <f t="shared" si="16"/>
        <v>0</v>
      </c>
      <c r="L49" s="172">
        <f t="shared" si="16"/>
        <v>3394333.52</v>
      </c>
      <c r="M49" s="172">
        <f t="shared" si="16"/>
        <v>3393120</v>
      </c>
      <c r="N49" s="172">
        <f t="shared" si="16"/>
        <v>1213.5199999999998</v>
      </c>
      <c r="O49" s="172">
        <f t="shared" si="16"/>
        <v>0</v>
      </c>
      <c r="P49" s="172">
        <f t="shared" si="16"/>
        <v>0</v>
      </c>
      <c r="Q49" s="172">
        <f t="shared" si="16"/>
        <v>0</v>
      </c>
      <c r="R49" s="172">
        <f t="shared" si="16"/>
        <v>0</v>
      </c>
      <c r="S49" s="172">
        <f t="shared" si="16"/>
        <v>0</v>
      </c>
      <c r="T49" s="172">
        <f t="shared" si="16"/>
        <v>5774000</v>
      </c>
      <c r="U49" s="172">
        <f t="shared" si="16"/>
        <v>5774000</v>
      </c>
      <c r="V49" s="172">
        <f t="shared" si="16"/>
        <v>0</v>
      </c>
      <c r="W49" s="172">
        <f t="shared" si="16"/>
        <v>0</v>
      </c>
    </row>
    <row r="50" spans="1:23" ht="15" customHeight="1" x14ac:dyDescent="0.25">
      <c r="A50" s="258" t="s">
        <v>72</v>
      </c>
      <c r="B50" s="259"/>
      <c r="C50" s="260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13"/>
      <c r="O50" s="15"/>
      <c r="P50" s="15"/>
      <c r="Q50" s="15"/>
      <c r="R50" s="15"/>
      <c r="S50" s="15"/>
      <c r="T50" s="15"/>
      <c r="U50" s="15"/>
      <c r="V50" s="15"/>
      <c r="W50" s="15"/>
    </row>
    <row r="51" spans="1:23" s="14" customFormat="1" ht="14.25" x14ac:dyDescent="0.2">
      <c r="A51" s="263" t="s">
        <v>73</v>
      </c>
      <c r="B51" s="264"/>
      <c r="C51" s="265"/>
      <c r="D51" s="16">
        <f t="shared" ref="D51:W51" si="17">SUM(D11,D17,D28,D49)</f>
        <v>3182020</v>
      </c>
      <c r="E51" s="16">
        <f t="shared" si="17"/>
        <v>3182020</v>
      </c>
      <c r="F51" s="16">
        <f t="shared" si="17"/>
        <v>0</v>
      </c>
      <c r="G51" s="16">
        <f t="shared" si="17"/>
        <v>0</v>
      </c>
      <c r="H51" s="16">
        <f t="shared" si="17"/>
        <v>46874000</v>
      </c>
      <c r="I51" s="16">
        <f t="shared" si="17"/>
        <v>14167.740000000002</v>
      </c>
      <c r="J51" s="16">
        <f t="shared" si="17"/>
        <v>17521.169999999998</v>
      </c>
      <c r="K51" s="16">
        <f t="shared" si="17"/>
        <v>0</v>
      </c>
      <c r="L51" s="16">
        <f t="shared" si="17"/>
        <v>27112187.739999998</v>
      </c>
      <c r="M51" s="16">
        <f t="shared" si="17"/>
        <v>27098020</v>
      </c>
      <c r="N51" s="16">
        <f t="shared" si="17"/>
        <v>17521.169999999998</v>
      </c>
      <c r="O51" s="16">
        <f t="shared" si="17"/>
        <v>0</v>
      </c>
      <c r="P51" s="16">
        <f t="shared" si="17"/>
        <v>684000</v>
      </c>
      <c r="Q51" s="16">
        <f t="shared" si="17"/>
        <v>684000</v>
      </c>
      <c r="R51" s="16">
        <f t="shared" si="17"/>
        <v>0</v>
      </c>
      <c r="S51" s="16">
        <f t="shared" si="17"/>
        <v>0</v>
      </c>
      <c r="T51" s="16">
        <f t="shared" si="17"/>
        <v>22274000</v>
      </c>
      <c r="U51" s="16">
        <f t="shared" si="17"/>
        <v>22274000</v>
      </c>
      <c r="V51" s="16">
        <f t="shared" si="17"/>
        <v>0</v>
      </c>
      <c r="W51" s="16">
        <f t="shared" si="17"/>
        <v>0</v>
      </c>
    </row>
    <row r="52" spans="1:23" ht="25.9" customHeight="1" x14ac:dyDescent="0.25">
      <c r="A52" s="263" t="s">
        <v>74</v>
      </c>
      <c r="B52" s="264"/>
      <c r="C52" s="26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3" x14ac:dyDescent="0.25">
      <c r="A53" s="1" t="s">
        <v>43</v>
      </c>
    </row>
    <row r="54" spans="1:23" x14ac:dyDescent="0.25">
      <c r="A54" s="1" t="s">
        <v>75</v>
      </c>
    </row>
    <row r="55" spans="1:23" x14ac:dyDescent="0.25">
      <c r="A55" s="1" t="s">
        <v>76</v>
      </c>
    </row>
    <row r="59" spans="1:23" ht="18.75" x14ac:dyDescent="0.3">
      <c r="A59" s="103" t="s">
        <v>102</v>
      </c>
      <c r="B59" s="104"/>
      <c r="C59" s="105"/>
      <c r="D59" s="105"/>
      <c r="E59" s="104" t="s">
        <v>100</v>
      </c>
    </row>
    <row r="60" spans="1:23" ht="18.75" x14ac:dyDescent="0.3">
      <c r="A60" s="103"/>
      <c r="B60" s="104"/>
      <c r="C60" s="105"/>
      <c r="D60" s="105"/>
      <c r="E60" s="104"/>
    </row>
    <row r="61" spans="1:23" ht="18.75" hidden="1" x14ac:dyDescent="0.3">
      <c r="A61" s="105"/>
      <c r="B61" s="105"/>
      <c r="C61" s="105"/>
      <c r="D61" s="105"/>
      <c r="E61" s="105"/>
    </row>
    <row r="62" spans="1:23" ht="18.75" x14ac:dyDescent="0.3">
      <c r="A62" s="106" t="s">
        <v>101</v>
      </c>
      <c r="B62" s="107"/>
      <c r="C62" s="105"/>
      <c r="D62" s="105"/>
      <c r="E62" s="107" t="s">
        <v>165</v>
      </c>
    </row>
  </sheetData>
  <mergeCells count="41"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13:W13"/>
    <mergeCell ref="D5:D6"/>
    <mergeCell ref="L5:L6"/>
    <mergeCell ref="M5:O5"/>
    <mergeCell ref="A11:C11"/>
    <mergeCell ref="I5:I6"/>
    <mergeCell ref="T5:T6"/>
    <mergeCell ref="Q5:S5"/>
    <mergeCell ref="U5:W5"/>
    <mergeCell ref="P5:P6"/>
    <mergeCell ref="A12:C12"/>
    <mergeCell ref="B4:B6"/>
    <mergeCell ref="B8:W8"/>
    <mergeCell ref="A4:A6"/>
    <mergeCell ref="C4:C6"/>
    <mergeCell ref="L4:O4"/>
    <mergeCell ref="A35:A37"/>
    <mergeCell ref="A33:A34"/>
    <mergeCell ref="A17:C17"/>
    <mergeCell ref="A18:C18"/>
    <mergeCell ref="A29:C29"/>
    <mergeCell ref="A28:C28"/>
    <mergeCell ref="A22:A27"/>
    <mergeCell ref="A19:W19"/>
    <mergeCell ref="A31:A32"/>
    <mergeCell ref="A30:W30"/>
    <mergeCell ref="A38:A45"/>
    <mergeCell ref="A46:A48"/>
    <mergeCell ref="A52:C52"/>
    <mergeCell ref="A51:C51"/>
    <mergeCell ref="A50:C50"/>
    <mergeCell ref="A49:C49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  <rowBreaks count="1" manualBreakCount="1">
    <brk id="32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34" t="s">
        <v>93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6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37" t="s">
        <v>36</v>
      </c>
      <c r="B10" s="238"/>
      <c r="C10" s="238"/>
      <c r="D10" s="239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34" t="s">
        <v>94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37" t="s">
        <v>37</v>
      </c>
      <c r="B15" s="238"/>
      <c r="C15" s="238"/>
      <c r="D15" s="239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296" t="s">
        <v>92</v>
      </c>
      <c r="B17" s="297"/>
      <c r="C17" s="297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9" t="s">
        <v>102</v>
      </c>
      <c r="B24" s="100"/>
      <c r="C24" s="4"/>
      <c r="D24" s="4"/>
      <c r="E24" s="100" t="s">
        <v>161</v>
      </c>
    </row>
    <row r="25" spans="1:14" ht="15.75" x14ac:dyDescent="0.25">
      <c r="A25" s="99"/>
      <c r="B25" s="100"/>
      <c r="C25" s="4"/>
      <c r="D25" s="4"/>
      <c r="E25" s="100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7" t="s">
        <v>101</v>
      </c>
      <c r="B27" s="101"/>
      <c r="C27" s="4"/>
      <c r="D27" s="4"/>
      <c r="E27" s="101" t="s">
        <v>165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U17" sqref="U17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105</v>
      </c>
    </row>
    <row r="2" spans="1:26" ht="20.25" customHeight="1" x14ac:dyDescent="0.2">
      <c r="A2" s="323" t="s">
        <v>212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106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107</v>
      </c>
    </row>
    <row r="6" spans="1:26" ht="15" customHeight="1" x14ac:dyDescent="0.2">
      <c r="A6" s="324" t="s">
        <v>108</v>
      </c>
      <c r="B6" s="327" t="s">
        <v>109</v>
      </c>
      <c r="C6" s="315" t="s">
        <v>110</v>
      </c>
      <c r="D6" s="330" t="s">
        <v>111</v>
      </c>
      <c r="E6" s="338" t="s">
        <v>144</v>
      </c>
      <c r="F6" s="363"/>
      <c r="G6" s="363"/>
      <c r="H6" s="364"/>
      <c r="I6" s="330" t="s">
        <v>112</v>
      </c>
      <c r="J6" s="338" t="s">
        <v>145</v>
      </c>
      <c r="K6" s="338" t="s">
        <v>113</v>
      </c>
      <c r="L6" s="339"/>
      <c r="M6" s="340"/>
      <c r="N6" s="354" t="s">
        <v>114</v>
      </c>
      <c r="O6" s="355"/>
      <c r="P6" s="356"/>
      <c r="Q6" s="338" t="s">
        <v>115</v>
      </c>
      <c r="R6" s="339"/>
      <c r="S6" s="340"/>
      <c r="T6" s="338" t="s">
        <v>202</v>
      </c>
      <c r="U6" s="340"/>
      <c r="V6" s="317" t="s">
        <v>203</v>
      </c>
      <c r="W6" s="318"/>
      <c r="X6" s="319"/>
      <c r="Y6" s="319"/>
      <c r="Z6" s="351" t="s">
        <v>204</v>
      </c>
    </row>
    <row r="7" spans="1:26" ht="12" customHeight="1" thickBot="1" x14ac:dyDescent="0.25">
      <c r="A7" s="325"/>
      <c r="B7" s="328"/>
      <c r="C7" s="329"/>
      <c r="D7" s="331"/>
      <c r="E7" s="365"/>
      <c r="F7" s="366"/>
      <c r="G7" s="366"/>
      <c r="H7" s="367"/>
      <c r="I7" s="331"/>
      <c r="J7" s="360"/>
      <c r="K7" s="341"/>
      <c r="L7" s="342"/>
      <c r="M7" s="343"/>
      <c r="N7" s="357"/>
      <c r="O7" s="358"/>
      <c r="P7" s="359"/>
      <c r="Q7" s="344"/>
      <c r="R7" s="345"/>
      <c r="S7" s="346"/>
      <c r="T7" s="360"/>
      <c r="U7" s="361"/>
      <c r="V7" s="320"/>
      <c r="W7" s="321"/>
      <c r="X7" s="322"/>
      <c r="Y7" s="322"/>
      <c r="Z7" s="352"/>
    </row>
    <row r="8" spans="1:26" ht="15.75" customHeight="1" thickBot="1" x14ac:dyDescent="0.25">
      <c r="A8" s="325"/>
      <c r="B8" s="328"/>
      <c r="C8" s="329"/>
      <c r="D8" s="331"/>
      <c r="E8" s="324" t="s">
        <v>116</v>
      </c>
      <c r="F8" s="333" t="s">
        <v>5</v>
      </c>
      <c r="G8" s="334"/>
      <c r="H8" s="335"/>
      <c r="I8" s="331"/>
      <c r="J8" s="329"/>
      <c r="K8" s="350" t="s">
        <v>117</v>
      </c>
      <c r="L8" s="370" t="s">
        <v>118</v>
      </c>
      <c r="M8" s="315" t="s">
        <v>119</v>
      </c>
      <c r="N8" s="350" t="s">
        <v>117</v>
      </c>
      <c r="O8" s="315" t="s">
        <v>118</v>
      </c>
      <c r="P8" s="336" t="s">
        <v>119</v>
      </c>
      <c r="Q8" s="350" t="s">
        <v>117</v>
      </c>
      <c r="R8" s="315" t="s">
        <v>118</v>
      </c>
      <c r="S8" s="336" t="s">
        <v>119</v>
      </c>
      <c r="T8" s="341"/>
      <c r="U8" s="343"/>
      <c r="V8" s="368" t="s">
        <v>116</v>
      </c>
      <c r="W8" s="333" t="s">
        <v>5</v>
      </c>
      <c r="X8" s="334"/>
      <c r="Y8" s="362"/>
      <c r="Z8" s="352"/>
    </row>
    <row r="9" spans="1:26" ht="23.25" customHeight="1" thickBot="1" x14ac:dyDescent="0.25">
      <c r="A9" s="326"/>
      <c r="B9" s="328"/>
      <c r="C9" s="316"/>
      <c r="D9" s="332"/>
      <c r="E9" s="326"/>
      <c r="F9" s="36" t="s">
        <v>117</v>
      </c>
      <c r="G9" s="37" t="s">
        <v>118</v>
      </c>
      <c r="H9" s="37" t="s">
        <v>119</v>
      </c>
      <c r="I9" s="332"/>
      <c r="J9" s="329"/>
      <c r="K9" s="332"/>
      <c r="L9" s="326"/>
      <c r="M9" s="316"/>
      <c r="N9" s="332"/>
      <c r="O9" s="316"/>
      <c r="P9" s="337"/>
      <c r="Q9" s="332"/>
      <c r="R9" s="316"/>
      <c r="S9" s="337"/>
      <c r="T9" s="38" t="s">
        <v>118</v>
      </c>
      <c r="U9" s="39" t="s">
        <v>119</v>
      </c>
      <c r="V9" s="369"/>
      <c r="W9" s="36" t="s">
        <v>117</v>
      </c>
      <c r="X9" s="37" t="s">
        <v>118</v>
      </c>
      <c r="Y9" s="39" t="s">
        <v>119</v>
      </c>
      <c r="Z9" s="353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47" t="s">
        <v>120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9"/>
    </row>
    <row r="12" spans="1:26" ht="28.5" customHeight="1" x14ac:dyDescent="0.2">
      <c r="A12" s="301" t="s">
        <v>121</v>
      </c>
      <c r="B12" s="302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>
        <v>1</v>
      </c>
      <c r="B13" s="49" t="s">
        <v>122</v>
      </c>
      <c r="C13" s="50" t="s">
        <v>123</v>
      </c>
      <c r="D13" s="51"/>
      <c r="E13" s="54">
        <f>F13</f>
        <v>-14</v>
      </c>
      <c r="F13" s="54">
        <v>-14</v>
      </c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93">
        <v>14</v>
      </c>
      <c r="R13" s="52"/>
      <c r="S13" s="52"/>
      <c r="T13" s="52"/>
      <c r="U13" s="52"/>
      <c r="V13" s="54">
        <f>W13</f>
        <v>0</v>
      </c>
      <c r="W13" s="54">
        <f>F13+Q14</f>
        <v>0</v>
      </c>
      <c r="X13" s="52"/>
      <c r="Y13" s="52"/>
      <c r="Z13" s="55"/>
    </row>
    <row r="14" spans="1:26" ht="27" customHeight="1" thickBot="1" x14ac:dyDescent="0.25">
      <c r="A14" s="313" t="s">
        <v>124</v>
      </c>
      <c r="B14" s="314"/>
      <c r="C14" s="56"/>
      <c r="D14" s="57"/>
      <c r="E14" s="58">
        <f>E13</f>
        <v>-14</v>
      </c>
      <c r="F14" s="58">
        <f t="shared" ref="F14:Y14" si="0">F13</f>
        <v>-14</v>
      </c>
      <c r="G14" s="58">
        <f t="shared" si="0"/>
        <v>0</v>
      </c>
      <c r="H14" s="58">
        <f t="shared" si="0"/>
        <v>0</v>
      </c>
      <c r="I14" s="59">
        <v>2008</v>
      </c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>
        <f>14</f>
        <v>14</v>
      </c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03" t="s">
        <v>125</v>
      </c>
      <c r="B15" s="304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>
        <v>1</v>
      </c>
      <c r="B16" s="67" t="s">
        <v>126</v>
      </c>
      <c r="C16" s="68" t="s">
        <v>127</v>
      </c>
      <c r="D16" s="57"/>
      <c r="E16" s="58">
        <f>F16+G16</f>
        <v>8000</v>
      </c>
      <c r="F16" s="58">
        <v>8000</v>
      </c>
      <c r="G16" s="58"/>
      <c r="H16" s="58"/>
      <c r="I16" s="69" t="s">
        <v>128</v>
      </c>
      <c r="J16" s="58"/>
      <c r="K16" s="58"/>
      <c r="L16" s="58"/>
      <c r="M16" s="58"/>
      <c r="N16" s="58"/>
      <c r="O16" s="58"/>
      <c r="P16" s="58"/>
      <c r="Q16" s="194">
        <v>-8000</v>
      </c>
      <c r="R16" s="58"/>
      <c r="S16" s="58"/>
      <c r="T16" s="58"/>
      <c r="U16" s="58"/>
      <c r="V16" s="58">
        <f>W16</f>
        <v>0</v>
      </c>
      <c r="W16" s="74">
        <f>F16+Q16</f>
        <v>0</v>
      </c>
      <c r="X16" s="58"/>
      <c r="Y16" s="70"/>
      <c r="Z16" s="71"/>
    </row>
    <row r="17" spans="1:26" ht="39.75" customHeight="1" thickBot="1" x14ac:dyDescent="0.25">
      <c r="A17" s="305" t="s">
        <v>129</v>
      </c>
      <c r="B17" s="306"/>
      <c r="C17" s="72"/>
      <c r="D17" s="73"/>
      <c r="E17" s="74">
        <f>E16</f>
        <v>8000</v>
      </c>
      <c r="F17" s="74">
        <f t="shared" ref="F17:Y17" si="1">F16</f>
        <v>8000</v>
      </c>
      <c r="G17" s="74">
        <f t="shared" si="1"/>
        <v>0</v>
      </c>
      <c r="H17" s="74">
        <f t="shared" si="1"/>
        <v>0</v>
      </c>
      <c r="I17" s="74" t="str">
        <f t="shared" si="1"/>
        <v>01.01.09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>
        <f>-8000</f>
        <v>-8000</v>
      </c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11" t="s">
        <v>130</v>
      </c>
      <c r="B18" s="312"/>
      <c r="C18" s="76"/>
      <c r="D18" s="77"/>
      <c r="E18" s="78">
        <f>E14+E17</f>
        <v>7986</v>
      </c>
      <c r="F18" s="78">
        <f>F14+F17</f>
        <v>7986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-7986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08" t="s">
        <v>131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10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299" t="s">
        <v>132</v>
      </c>
      <c r="B21" s="300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10"/>
      <c r="B22" s="11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1" t="s">
        <v>99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307" t="s">
        <v>100</v>
      </c>
      <c r="R24" s="307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2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1" t="s">
        <v>133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307" t="s">
        <v>165</v>
      </c>
      <c r="R27" s="307"/>
      <c r="S27" s="307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166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160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2023-01-09T14:11:47Z</dcterms:modified>
</cp:coreProperties>
</file>