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3'!$A$1:$W$84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I10"/>
  <c r="T34" i="4"/>
  <c r="U34"/>
  <c r="V34"/>
  <c r="P34"/>
  <c r="P35"/>
  <c r="L34"/>
  <c r="I34"/>
  <c r="D34"/>
  <c r="T44"/>
  <c r="U44"/>
  <c r="V44"/>
  <c r="P44"/>
  <c r="L44"/>
  <c r="D44"/>
  <c r="I44"/>
  <c r="T65"/>
  <c r="U65"/>
  <c r="V65"/>
  <c r="P65"/>
  <c r="P66"/>
  <c r="L65"/>
  <c r="L66"/>
  <c r="I65"/>
  <c r="I66"/>
  <c r="V66"/>
  <c r="U66"/>
  <c r="T66"/>
  <c r="U67"/>
  <c r="T67"/>
  <c r="D31"/>
  <c r="P61"/>
  <c r="P62"/>
  <c r="P63"/>
  <c r="P64"/>
  <c r="P67"/>
  <c r="L62"/>
  <c r="L63"/>
  <c r="L64"/>
  <c r="L67"/>
  <c r="I62"/>
  <c r="I63"/>
  <c r="I64"/>
  <c r="V63"/>
  <c r="V64"/>
  <c r="U63"/>
  <c r="U64"/>
  <c r="T63"/>
  <c r="T64"/>
  <c r="V31"/>
  <c r="U31"/>
  <c r="T31"/>
  <c r="P31"/>
  <c r="L31"/>
  <c r="I31"/>
  <c r="U45"/>
  <c r="V45"/>
  <c r="T45"/>
  <c r="P45"/>
  <c r="L45"/>
  <c r="I45"/>
  <c r="I46"/>
  <c r="I35"/>
  <c r="L35"/>
  <c r="U35"/>
  <c r="V35"/>
  <c r="T35"/>
  <c r="D36"/>
  <c r="U36"/>
  <c r="V62"/>
  <c r="U62"/>
  <c r="T62"/>
  <c r="V61"/>
  <c r="U61"/>
  <c r="T61"/>
  <c r="L61"/>
  <c r="I61"/>
  <c r="V60"/>
  <c r="D60"/>
  <c r="U60"/>
  <c r="T60"/>
  <c r="P60"/>
  <c r="L60"/>
  <c r="I60"/>
  <c r="D42"/>
  <c r="U42"/>
  <c r="V42"/>
  <c r="T42"/>
  <c r="D43"/>
  <c r="U43"/>
  <c r="V43"/>
  <c r="T43"/>
  <c r="P42"/>
  <c r="P43"/>
  <c r="L42"/>
  <c r="L43"/>
  <c r="I42"/>
  <c r="I43"/>
  <c r="V68"/>
  <c r="D68"/>
  <c r="U68"/>
  <c r="T68"/>
  <c r="V36"/>
  <c r="T36"/>
  <c r="P36"/>
  <c r="L36"/>
  <c r="I36"/>
  <c r="V50"/>
  <c r="V51"/>
  <c r="U50"/>
  <c r="U51"/>
  <c r="T50"/>
  <c r="T51"/>
  <c r="I51"/>
  <c r="L51"/>
  <c r="P50"/>
  <c r="P51"/>
  <c r="L50"/>
  <c r="I50"/>
  <c r="I49"/>
  <c r="V49"/>
  <c r="D49"/>
  <c r="U49"/>
  <c r="T49"/>
  <c r="P49"/>
  <c r="L49"/>
  <c r="V52"/>
  <c r="D52"/>
  <c r="U52"/>
  <c r="D53"/>
  <c r="U53"/>
  <c r="T52"/>
  <c r="P52"/>
  <c r="L52"/>
  <c r="I52"/>
  <c r="M9" i="2"/>
  <c r="J9"/>
  <c r="L9"/>
  <c r="V48" i="4"/>
  <c r="D48"/>
  <c r="U48"/>
  <c r="T48"/>
  <c r="P48"/>
  <c r="L48"/>
  <c r="I48"/>
  <c r="O9" i="2"/>
  <c r="P9"/>
  <c r="N9"/>
  <c r="D69" i="4"/>
  <c r="D70"/>
  <c r="D58"/>
  <c r="D59"/>
  <c r="D57"/>
  <c r="D55"/>
  <c r="D54"/>
  <c r="D47"/>
  <c r="D37"/>
  <c r="D38"/>
  <c r="D39"/>
  <c r="D40"/>
  <c r="D41"/>
  <c r="D46"/>
  <c r="D27"/>
  <c r="I27"/>
  <c r="L27"/>
  <c r="P27"/>
  <c r="U27"/>
  <c r="V27"/>
  <c r="T27"/>
  <c r="D28"/>
  <c r="D29"/>
  <c r="D30"/>
  <c r="D32"/>
  <c r="V32"/>
  <c r="U32"/>
  <c r="T32"/>
  <c r="P32"/>
  <c r="L32"/>
  <c r="I32"/>
  <c r="V70"/>
  <c r="U70"/>
  <c r="T70"/>
  <c r="P70"/>
  <c r="L70"/>
  <c r="I70"/>
  <c r="V58"/>
  <c r="U58"/>
  <c r="T58"/>
  <c r="P58"/>
  <c r="L58"/>
  <c r="I58"/>
  <c r="V41"/>
  <c r="U41"/>
  <c r="T41"/>
  <c r="P41"/>
  <c r="L41"/>
  <c r="I41"/>
  <c r="L19" i="3"/>
  <c r="I19"/>
  <c r="S18"/>
  <c r="R18"/>
  <c r="Q18"/>
  <c r="P18"/>
  <c r="L18"/>
  <c r="I18"/>
  <c r="V69" i="4"/>
  <c r="U69"/>
  <c r="T69"/>
  <c r="P69"/>
  <c r="L69"/>
  <c r="I69"/>
  <c r="V40"/>
  <c r="U40"/>
  <c r="T40"/>
  <c r="P40"/>
  <c r="L40"/>
  <c r="I40"/>
  <c r="V57"/>
  <c r="U57"/>
  <c r="T57"/>
  <c r="P57"/>
  <c r="L57"/>
  <c r="I57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3" i="4"/>
  <c r="D33"/>
  <c r="U33"/>
  <c r="T33"/>
  <c r="P33"/>
  <c r="L33"/>
  <c r="I33"/>
  <c r="J71"/>
  <c r="L55"/>
  <c r="L56"/>
  <c r="P55"/>
  <c r="P56"/>
  <c r="U55"/>
  <c r="T55"/>
  <c r="V29"/>
  <c r="U29"/>
  <c r="T29"/>
  <c r="P29"/>
  <c r="L29"/>
  <c r="I29"/>
  <c r="N71"/>
  <c r="O71"/>
  <c r="V67"/>
  <c r="I67"/>
  <c r="V53"/>
  <c r="P53"/>
  <c r="L53"/>
  <c r="I53"/>
  <c r="V38"/>
  <c r="U38"/>
  <c r="T38"/>
  <c r="P38"/>
  <c r="L38"/>
  <c r="I38"/>
  <c r="U59"/>
  <c r="V59"/>
  <c r="P59"/>
  <c r="L59"/>
  <c r="I59"/>
  <c r="O10" i="2"/>
  <c r="P10"/>
  <c r="N10"/>
  <c r="N11"/>
  <c r="I54" i="4"/>
  <c r="L54"/>
  <c r="P54"/>
  <c r="U54"/>
  <c r="V54"/>
  <c r="T54"/>
  <c r="D56"/>
  <c r="I56"/>
  <c r="U56"/>
  <c r="V56"/>
  <c r="T56"/>
  <c r="V39"/>
  <c r="U39"/>
  <c r="U46"/>
  <c r="P37"/>
  <c r="P39"/>
  <c r="P46"/>
  <c r="L37"/>
  <c r="L39"/>
  <c r="L46"/>
  <c r="I37"/>
  <c r="I39"/>
  <c r="T53"/>
  <c r="T59"/>
  <c r="T39"/>
  <c r="U47"/>
  <c r="I47"/>
  <c r="L47"/>
  <c r="P47"/>
  <c r="V47"/>
  <c r="V37"/>
  <c r="U37"/>
  <c r="T47"/>
  <c r="T37"/>
  <c r="O11" i="2"/>
  <c r="F71" i="4"/>
  <c r="G71"/>
  <c r="H71"/>
  <c r="K71"/>
  <c r="M71"/>
  <c r="Q71"/>
  <c r="R71"/>
  <c r="S71"/>
  <c r="W71"/>
  <c r="E71"/>
  <c r="U16"/>
  <c r="D14"/>
  <c r="U14"/>
  <c r="D9" i="3"/>
  <c r="I9"/>
  <c r="L9"/>
  <c r="D10"/>
  <c r="I10"/>
  <c r="L10"/>
  <c r="D11"/>
  <c r="Q11"/>
  <c r="I11"/>
  <c r="L11"/>
  <c r="D12"/>
  <c r="Q12"/>
  <c r="I12"/>
  <c r="L12"/>
  <c r="V46" i="4"/>
  <c r="T46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73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73"/>
  <c r="D17"/>
  <c r="Q73"/>
  <c r="K73"/>
  <c r="I17"/>
  <c r="V17"/>
  <c r="R14" i="3"/>
  <c r="S14"/>
  <c r="S24"/>
  <c r="P11"/>
  <c r="D14"/>
  <c r="V71" i="4"/>
  <c r="P24"/>
  <c r="V24"/>
  <c r="D71"/>
  <c r="D73"/>
  <c r="P10" i="3"/>
  <c r="L24"/>
  <c r="V18" i="7"/>
  <c r="I11" i="2"/>
  <c r="H11"/>
  <c r="Q14" i="3"/>
  <c r="I24"/>
  <c r="G73" i="4"/>
  <c r="W73"/>
  <c r="G18" i="7"/>
  <c r="P12" i="3"/>
  <c r="J24"/>
  <c r="B7" i="1"/>
  <c r="B5"/>
  <c r="L71" i="4"/>
  <c r="R22" i="3"/>
  <c r="R24"/>
  <c r="U28" i="4"/>
  <c r="T28"/>
  <c r="P71"/>
  <c r="P73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73" i="4"/>
  <c r="R73"/>
  <c r="H73"/>
  <c r="N73"/>
  <c r="S73"/>
  <c r="M73"/>
  <c r="J73"/>
  <c r="T15"/>
  <c r="I71"/>
  <c r="B12" i="1"/>
  <c r="W14" i="7"/>
  <c r="W18"/>
  <c r="V73" i="4"/>
  <c r="T17"/>
  <c r="P14" i="3"/>
  <c r="P24"/>
  <c r="L73" i="4"/>
  <c r="U71"/>
  <c r="U73"/>
  <c r="B26" i="1"/>
  <c r="T71" i="4"/>
  <c r="T24"/>
  <c r="B13" i="1"/>
  <c r="B10"/>
  <c r="I73" i="4"/>
  <c r="Q24" i="3"/>
  <c r="B19" i="1"/>
  <c r="B14"/>
  <c r="T73" i="4"/>
  <c r="B27" i="1"/>
  <c r="B24"/>
</calcChain>
</file>

<file path=xl/sharedStrings.xml><?xml version="1.0" encoding="utf-8"?>
<sst xmlns="http://schemas.openxmlformats.org/spreadsheetml/2006/main" count="401" uniqueCount="268">
  <si>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</si>
  <si>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</si>
  <si>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</si>
  <si>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</si>
  <si>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</si>
  <si>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</si>
  <si>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</si>
  <si>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</si>
  <si>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</si>
  <si>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</si>
  <si>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</si>
  <si>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</si>
  <si>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</si>
  <si>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</si>
  <si>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</si>
  <si>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</si>
  <si>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</si>
  <si>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</si>
  <si>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</si>
  <si>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</si>
  <si>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</si>
  <si>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</si>
  <si>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</si>
  <si>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</si>
  <si>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</si>
  <si>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</si>
  <si>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</si>
  <si>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</si>
  <si>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</si>
  <si>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</si>
  <si>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</si>
  <si>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</si>
  <si>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</si>
  <si>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</si>
  <si>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</si>
  <si>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</si>
  <si>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</si>
  <si>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</si>
  <si>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</si>
  <si>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</si>
  <si>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</si>
  <si>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</si>
  <si>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</si>
  <si>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</si>
  <si>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</si>
  <si>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</si>
  <si>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</si>
  <si>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</si>
  <si>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</si>
  <si>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</si>
  <si>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</si>
  <si>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</si>
  <si>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</si>
  <si>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</si>
  <si>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</si>
  <si>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</si>
  <si>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</si>
  <si>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</si>
  <si>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</si>
  <si>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</si>
  <si>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</si>
  <si>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</si>
  <si>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</si>
  <si>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</si>
  <si>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</si>
  <si>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</si>
  <si>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</si>
  <si>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</si>
  <si>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</si>
  <si>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</si>
  <si>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</si>
  <si>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</si>
  <si>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</si>
  <si>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</si>
  <si>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</si>
  <si>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</si>
  <si>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</si>
  <si>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</si>
  <si>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</si>
  <si>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</si>
  <si>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</si>
  <si>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</si>
  <si>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</si>
  <si>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</si>
  <si>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</si>
  <si>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</si>
  <si>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</si>
  <si>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</si>
  <si>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</si>
  <si>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</si>
  <si>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</si>
  <si>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</si>
  <si>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</si>
  <si>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</si>
  <si>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</si>
  <si>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</si>
  <si>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</si>
  <si>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</si>
  <si>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</si>
  <si>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</si>
  <si>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</si>
  <si>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</si>
  <si>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</si>
  <si>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</si>
  <si>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</si>
  <si>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</si>
  <si>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</si>
  <si>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</si>
  <si>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</si>
  <si>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</si>
  <si>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</si>
  <si>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</si>
  <si>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</si>
  <si>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</si>
  <si>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</si>
  <si>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</si>
  <si>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</si>
  <si>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</si>
  <si>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</si>
  <si>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</si>
  <si>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</si>
  <si>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</si>
  <si>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</si>
  <si>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</si>
  <si>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</si>
  <si>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</si>
  <si>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</si>
  <si>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</si>
  <si>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</si>
  <si>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</si>
  <si>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</si>
  <si>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</si>
  <si>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</si>
  <si>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</si>
  <si>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</si>
  <si>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</si>
  <si>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</si>
  <si>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</si>
  <si>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</si>
  <si>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</si>
  <si>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</si>
  <si>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</si>
  <si>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</si>
  <si>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</si>
  <si>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</si>
  <si>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</si>
  <si>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</si>
  <si>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</si>
  <si>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</si>
  <si>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</si>
  <si>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</si>
  <si>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</si>
  <si>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</si>
  <si>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</si>
  <si>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</si>
  <si>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</si>
  <si>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</si>
  <si>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</si>
  <si>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t>Договор № 3 от 13.04.2021</t>
  </si>
  <si>
    <t>1000000 руб. под 0,1% до 01.12.2021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</si>
  <si>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</si>
  <si>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</si>
  <si>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</si>
  <si>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</si>
  <si>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</si>
  <si>
    <t>МУП "Каневские тепловые сети", № 1 от 24.06.2021, 24.07.2022 г.</t>
  </si>
  <si>
    <t>Договор № 14 от 11.08.2021</t>
  </si>
  <si>
    <t>1100000 руб. под 0,1% до 01.12.2021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</si>
  <si>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1октября 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</si>
  <si>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октября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</si>
  <si>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октября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</si>
  <si>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октября  2021  года</t>
  </si>
  <si>
    <t>Информация о задолженности по бюджетным кредитам юридическим лиам, выданным из бюджета Каневского района по состоянию на 01.10.2021</t>
  </si>
  <si>
    <t>Договор № 19 от 06.09.2021</t>
  </si>
  <si>
    <t>414600 руб. под 0,1% до 01.12.2021</t>
  </si>
  <si>
    <t>Погашена задолженность по кредиту за отчетный период, рублей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</si>
  <si>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</si>
  <si>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</si>
  <si>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</si>
  <si>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</si>
  <si>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</si>
  <si>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</si>
  <si>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</si>
  <si>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</si>
  <si>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</si>
  <si>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</si>
  <si>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</si>
  <si>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</si>
  <si>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</si>
  <si>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</si>
  <si>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</si>
  <si>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</si>
  <si>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</si>
  <si>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</si>
  <si>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</si>
  <si>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</si>
  <si>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</si>
  <si>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</si>
  <si>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</si>
  <si>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</si>
  <si>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</si>
  <si>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</si>
  <si>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</si>
  <si>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</si>
  <si>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</si>
  <si>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</si>
  <si>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</si>
  <si>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</si>
  <si>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</si>
  <si>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</si>
  <si>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</si>
  <si>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</si>
  <si>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</si>
  <si>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</si>
  <si>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</si>
  <si>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</si>
  <si>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</si>
  <si>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</si>
  <si>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</si>
  <si>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</si>
  <si>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</si>
  <si>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</si>
  <si>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</si>
  <si>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</si>
  <si>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</si>
  <si>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</si>
  <si>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</si>
  <si>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</si>
  <si>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</si>
  <si>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</si>
  <si>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</si>
  <si>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</si>
  <si>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</si>
  <si>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</si>
  <si>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</si>
  <si>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</si>
  <si>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</si>
  <si>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</si>
  <si>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</si>
  <si>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>Договор № 4 от 16.04.2021</t>
  </si>
  <si>
    <t xml:space="preserve">1500000 руб. под 0,1% до  31.03.2022 г. </t>
  </si>
  <si>
    <t>Договор № 8 от 21.05.2021</t>
  </si>
  <si>
    <t>Договор № 9 от 21.05.2021</t>
  </si>
  <si>
    <t>700000 под 0,1% до 20.04.2022</t>
  </si>
  <si>
    <t>600000 под 0,1% до 01.10.2021</t>
  </si>
  <si>
    <t>договор №10 от 02.06.2021</t>
  </si>
  <si>
    <t>договор №11 от 02.06.2022</t>
  </si>
  <si>
    <t xml:space="preserve">590000 до 01.10.2021 </t>
  </si>
  <si>
    <t xml:space="preserve">709000 до 01.05.2022 </t>
  </si>
  <si>
    <t>Договор № 12 от 08.07.2021</t>
  </si>
  <si>
    <t>1900000 до 01.07.2022 под 0,1%</t>
  </si>
  <si>
    <t>Договор № 13 от 09.08.2021</t>
  </si>
  <si>
    <t>300000 до 01.11.2021, под 0,1%</t>
  </si>
  <si>
    <t>Договор № 16 от 13.08.2021</t>
  </si>
  <si>
    <t>Договор № 15 от 13.08.2021</t>
  </si>
  <si>
    <t>975000 под 0,1% до 01.07.2022</t>
  </si>
  <si>
    <t>587000 под 0,1% до 01.07.2022</t>
  </si>
  <si>
    <t>Договор № 17 от 18.08.2021</t>
  </si>
  <si>
    <t xml:space="preserve">416000 под 0,1% до    01.08.2022 </t>
  </si>
  <si>
    <t>Договор № 18 от 20.08.2021</t>
  </si>
  <si>
    <t>700000 руб. под 0,1% до 01.11.2021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</si>
  <si>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</si>
  <si>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</si>
  <si>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</si>
  <si>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</si>
  <si>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</si>
  <si>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</si>
  <si>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r>
      <t xml:space="preserve">1 000 000,00 до </t>
    </r>
    <r>
      <rPr>
        <b/>
        <sz val="10"/>
        <color indexed="8"/>
        <rFont val="Times New Roman"/>
        <family val="1"/>
        <charset val="204"/>
      </rPr>
      <t xml:space="preserve">01.11.2021 </t>
    </r>
    <r>
      <rPr>
        <sz val="10"/>
        <color indexed="8"/>
        <rFont val="Times New Roman"/>
        <family val="1"/>
        <charset val="204"/>
      </rPr>
      <t>(доп. Согл.)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</si>
</sst>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3" fillId="0" borderId="15" xfId="0" applyFont="1" applyBorder="1" applyAlignment="1">
      <alignment vertical="top" wrapText="1"/>
    </xf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5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1" fillId="7" borderId="32" xfId="0" applyNumberFormat="1" applyFont="1" applyFill="1" applyBorder="1"/>
    <xf numFmtId="4" fontId="1" fillId="0" borderId="33" xfId="0" applyNumberFormat="1" applyFont="1" applyBorder="1" applyAlignment="1">
      <alignment vertical="center"/>
    </xf>
    <xf numFmtId="4" fontId="1" fillId="5" borderId="33" xfId="0" applyNumberFormat="1" applyFont="1" applyFill="1" applyBorder="1" applyAlignment="1">
      <alignment vertical="center"/>
    </xf>
    <xf numFmtId="4" fontId="1" fillId="2" borderId="33" xfId="0" applyNumberFormat="1" applyFont="1" applyFill="1" applyBorder="1"/>
    <xf numFmtId="4" fontId="1" fillId="2" borderId="33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4" fontId="1" fillId="2" borderId="41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top" wrapText="1"/>
    </xf>
    <xf numFmtId="4" fontId="1" fillId="2" borderId="39" xfId="0" applyNumberFormat="1" applyFont="1" applyFill="1" applyBorder="1"/>
    <xf numFmtId="4" fontId="1" fillId="0" borderId="39" xfId="0" applyNumberFormat="1" applyFont="1" applyBorder="1"/>
    <xf numFmtId="4" fontId="1" fillId="5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/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2" borderId="40" xfId="0" applyNumberFormat="1" applyFont="1" applyFill="1" applyBorder="1"/>
    <xf numFmtId="0" fontId="3" fillId="0" borderId="33" xfId="0" applyFont="1" applyBorder="1" applyAlignment="1">
      <alignment vertical="top" wrapText="1"/>
    </xf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44" xfId="0" applyNumberFormat="1" applyFont="1" applyFill="1" applyBorder="1"/>
    <xf numFmtId="4" fontId="1" fillId="7" borderId="33" xfId="0" applyNumberFormat="1" applyFont="1" applyFill="1" applyBorder="1"/>
    <xf numFmtId="4" fontId="1" fillId="7" borderId="1" xfId="0" applyNumberFormat="1" applyFont="1" applyFill="1" applyBorder="1"/>
    <xf numFmtId="4" fontId="1" fillId="7" borderId="39" xfId="0" applyNumberFormat="1" applyFont="1" applyFill="1" applyBorder="1"/>
    <xf numFmtId="0" fontId="3" fillId="7" borderId="32" xfId="0" applyFont="1" applyFill="1" applyBorder="1" applyAlignment="1">
      <alignment vertical="center" wrapText="1"/>
    </xf>
    <xf numFmtId="4" fontId="1" fillId="7" borderId="32" xfId="0" applyNumberFormat="1" applyFont="1" applyFill="1" applyBorder="1" applyAlignment="1">
      <alignment vertical="center"/>
    </xf>
    <xf numFmtId="4" fontId="1" fillId="7" borderId="13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/>
    </xf>
    <xf numFmtId="4" fontId="3" fillId="7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6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50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8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4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5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5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9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8" xfId="2" applyFont="1" applyFill="1" applyBorder="1"/>
    <xf numFmtId="0" fontId="12" fillId="0" borderId="42" xfId="2" applyFont="1" applyFill="1" applyBorder="1"/>
    <xf numFmtId="0" fontId="12" fillId="0" borderId="60" xfId="2" applyFont="1" applyFill="1" applyBorder="1"/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31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60" xfId="2" applyFont="1" applyFill="1" applyBorder="1" applyAlignment="1">
      <alignment horizontal="center" vertical="center" wrapText="1"/>
    </xf>
    <xf numFmtId="0" fontId="15" fillId="0" borderId="56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3" xfId="2" applyFont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0" xfId="2" applyFont="1" applyFill="1" applyBorder="1" applyAlignment="1">
      <alignment horizontal="center" vertical="center"/>
    </xf>
    <xf numFmtId="0" fontId="13" fillId="0" borderId="29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24" sqref="B24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56" t="s">
        <v>168</v>
      </c>
      <c r="B2" s="257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8947341.0800000019</v>
      </c>
    </row>
    <row r="6" spans="1:5" s="1" customFormat="1" ht="15">
      <c r="A6" s="8" t="s">
        <v>5</v>
      </c>
      <c r="B6" s="15"/>
      <c r="E6" s="1" t="s">
        <v>176</v>
      </c>
    </row>
    <row r="7" spans="1:5" s="1" customFormat="1" ht="30">
      <c r="A7" s="8" t="s">
        <v>6</v>
      </c>
      <c r="B7" s="101">
        <f ca="1">('Форма 1'!N11)</f>
        <v>8947341.0800000019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9700000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2'!Q22)</f>
        <v>9700000</v>
      </c>
    </row>
    <row r="14" spans="1:5" s="1" customFormat="1" ht="30">
      <c r="A14" s="8" t="s">
        <v>12</v>
      </c>
      <c r="B14" s="25">
        <f>SUM(B16:B19)</f>
        <v>20843900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3'!U71)</f>
        <v>16862400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39491241.079999998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8947341.0800000019</v>
      </c>
    </row>
    <row r="27" spans="1:2" s="1" customFormat="1" ht="15">
      <c r="A27" s="8" t="s">
        <v>22</v>
      </c>
      <c r="B27" s="25">
        <f>SUM(B13,B18,B19)</f>
        <v>30543900</v>
      </c>
    </row>
    <row r="31" spans="1:2">
      <c r="A31" s="109" t="s">
        <v>103</v>
      </c>
      <c r="B31" s="107" t="s">
        <v>101</v>
      </c>
    </row>
    <row r="33" spans="1:2">
      <c r="A33" s="102" t="s">
        <v>102</v>
      </c>
      <c r="B33" s="108" t="s">
        <v>188</v>
      </c>
    </row>
    <row r="36" spans="1:2">
      <c r="A36" s="24" t="s">
        <v>189</v>
      </c>
    </row>
    <row r="37" spans="1:2">
      <c r="A37" s="24" t="s">
        <v>177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10" activeCellId="2" sqref="I10 J10 M1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75" t="s">
        <v>47</v>
      </c>
      <c r="S1" s="275"/>
    </row>
    <row r="2" spans="1:19" ht="40.9" customHeight="1">
      <c r="A2" s="6"/>
      <c r="B2" s="6"/>
      <c r="C2" s="6"/>
      <c r="D2" s="6"/>
      <c r="E2" s="276" t="s">
        <v>169</v>
      </c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>
      <c r="S3" s="2" t="s">
        <v>2</v>
      </c>
    </row>
    <row r="4" spans="1:19" ht="54.6" customHeight="1">
      <c r="A4" s="267" t="s">
        <v>23</v>
      </c>
      <c r="B4" s="267" t="s">
        <v>24</v>
      </c>
      <c r="C4" s="267" t="s">
        <v>25</v>
      </c>
      <c r="D4" s="267" t="s">
        <v>26</v>
      </c>
      <c r="E4" s="272" t="s">
        <v>28</v>
      </c>
      <c r="F4" s="273"/>
      <c r="G4" s="274"/>
      <c r="H4" s="272" t="s">
        <v>31</v>
      </c>
      <c r="I4" s="273"/>
      <c r="J4" s="274"/>
      <c r="K4" s="272" t="s">
        <v>32</v>
      </c>
      <c r="L4" s="273"/>
      <c r="M4" s="274"/>
      <c r="N4" s="272" t="s">
        <v>33</v>
      </c>
      <c r="O4" s="273"/>
      <c r="P4" s="274"/>
      <c r="Q4" s="272" t="s">
        <v>34</v>
      </c>
      <c r="R4" s="273"/>
      <c r="S4" s="274"/>
    </row>
    <row r="5" spans="1:19" ht="14.45" customHeight="1">
      <c r="A5" s="268"/>
      <c r="B5" s="268"/>
      <c r="C5" s="268"/>
      <c r="D5" s="268"/>
      <c r="E5" s="270" t="s">
        <v>27</v>
      </c>
      <c r="F5" s="271" t="s">
        <v>5</v>
      </c>
      <c r="G5" s="271"/>
      <c r="H5" s="270" t="s">
        <v>27</v>
      </c>
      <c r="I5" s="271" t="s">
        <v>5</v>
      </c>
      <c r="J5" s="271"/>
      <c r="K5" s="270" t="s">
        <v>27</v>
      </c>
      <c r="L5" s="271" t="s">
        <v>5</v>
      </c>
      <c r="M5" s="271"/>
      <c r="N5" s="270" t="s">
        <v>27</v>
      </c>
      <c r="O5" s="271" t="s">
        <v>5</v>
      </c>
      <c r="P5" s="271"/>
      <c r="Q5" s="270" t="s">
        <v>27</v>
      </c>
      <c r="R5" s="271" t="s">
        <v>5</v>
      </c>
      <c r="S5" s="271"/>
    </row>
    <row r="6" spans="1:19" ht="55.9" customHeight="1">
      <c r="A6" s="269"/>
      <c r="B6" s="269"/>
      <c r="C6" s="269"/>
      <c r="D6" s="269"/>
      <c r="E6" s="270"/>
      <c r="F6" s="9" t="s">
        <v>29</v>
      </c>
      <c r="G6" s="9" t="s">
        <v>30</v>
      </c>
      <c r="H6" s="270"/>
      <c r="I6" s="9" t="s">
        <v>29</v>
      </c>
      <c r="J6" s="9" t="s">
        <v>30</v>
      </c>
      <c r="K6" s="270"/>
      <c r="L6" s="9" t="s">
        <v>29</v>
      </c>
      <c r="M6" s="9" t="s">
        <v>30</v>
      </c>
      <c r="N6" s="270"/>
      <c r="O6" s="9" t="s">
        <v>29</v>
      </c>
      <c r="P6" s="9" t="s">
        <v>30</v>
      </c>
      <c r="Q6" s="270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61" t="s">
        <v>35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3"/>
    </row>
    <row r="9" spans="1:19" ht="120">
      <c r="A9" s="210" t="s">
        <v>97</v>
      </c>
      <c r="B9" s="211" t="s">
        <v>139</v>
      </c>
      <c r="C9" s="211" t="s">
        <v>138</v>
      </c>
      <c r="D9" s="210" t="s">
        <v>194</v>
      </c>
      <c r="E9" s="212">
        <v>8000000</v>
      </c>
      <c r="F9" s="212">
        <v>8000000</v>
      </c>
      <c r="G9" s="212"/>
      <c r="H9" s="22">
        <f>SUM(I9,J9)</f>
        <v>89589.049999999988</v>
      </c>
      <c r="I9" s="212"/>
      <c r="J9" s="212">
        <f>63013.71+23287.66+3287.68</f>
        <v>89589.049999999988</v>
      </c>
      <c r="K9" s="22">
        <f>SUM(L9,M9)</f>
        <v>8089589.0499999998</v>
      </c>
      <c r="L9" s="212">
        <f>3000000+4000000+1000000</f>
        <v>8000000</v>
      </c>
      <c r="M9" s="212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210" t="s">
        <v>97</v>
      </c>
      <c r="B10" s="211" t="s">
        <v>165</v>
      </c>
      <c r="C10" s="211" t="s">
        <v>138</v>
      </c>
      <c r="D10" s="210" t="s">
        <v>194</v>
      </c>
      <c r="E10" s="18">
        <f>F10+G10</f>
        <v>0</v>
      </c>
      <c r="F10" s="18"/>
      <c r="G10" s="18"/>
      <c r="H10" s="22">
        <f>SUM(I10,J10)</f>
        <v>9096081.7800000012</v>
      </c>
      <c r="I10" s="255">
        <f>3373111.39+2075356.17+1589507.56+1909365.96</f>
        <v>8947341.0800000019</v>
      </c>
      <c r="J10" s="255">
        <f>3622.36+34071.73+48960.29+62086.32</f>
        <v>148740.70000000001</v>
      </c>
      <c r="K10" s="22">
        <f>SUM(L10,M10)</f>
        <v>148740.70000000001</v>
      </c>
      <c r="L10" s="18">
        <v>0</v>
      </c>
      <c r="M10" s="255">
        <f>3622.36+83032.02+62086.32</f>
        <v>148740.70000000001</v>
      </c>
      <c r="N10" s="25">
        <f>SUM(O10,P10)</f>
        <v>8947341.0800000019</v>
      </c>
      <c r="O10" s="22">
        <f>F10+I10-L10</f>
        <v>8947341.0800000019</v>
      </c>
      <c r="P10" s="22">
        <f>G10+J10-M10</f>
        <v>0</v>
      </c>
      <c r="Q10" s="18"/>
      <c r="R10" s="18"/>
      <c r="S10" s="18"/>
    </row>
    <row r="11" spans="1:19" s="11" customFormat="1" ht="14.25">
      <c r="A11" s="258" t="s">
        <v>27</v>
      </c>
      <c r="B11" s="259"/>
      <c r="C11" s="259"/>
      <c r="D11" s="259"/>
      <c r="E11" s="99"/>
      <c r="F11" s="100"/>
      <c r="G11" s="100"/>
      <c r="H11" s="100">
        <f t="shared" ref="H11:P11" si="0">SUM(H9:H10)</f>
        <v>9185670.8300000019</v>
      </c>
      <c r="I11" s="100">
        <f t="shared" si="0"/>
        <v>8947341.0800000019</v>
      </c>
      <c r="J11" s="100">
        <f t="shared" si="0"/>
        <v>238329.75</v>
      </c>
      <c r="K11" s="100">
        <f t="shared" si="0"/>
        <v>8238329.75</v>
      </c>
      <c r="L11" s="100">
        <f t="shared" si="0"/>
        <v>8000000</v>
      </c>
      <c r="M11" s="100">
        <f t="shared" si="0"/>
        <v>238329.75</v>
      </c>
      <c r="N11" s="100">
        <f t="shared" si="0"/>
        <v>8947341.0800000019</v>
      </c>
      <c r="O11" s="100">
        <f t="shared" si="0"/>
        <v>8947341.0800000019</v>
      </c>
      <c r="P11" s="100">
        <f t="shared" si="0"/>
        <v>0</v>
      </c>
      <c r="Q11" s="100"/>
      <c r="R11" s="100"/>
      <c r="S11" s="100"/>
    </row>
    <row r="12" spans="1:19">
      <c r="A12" s="264" t="s">
        <v>36</v>
      </c>
      <c r="B12" s="265"/>
      <c r="C12" s="265"/>
      <c r="D12" s="26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61" t="s">
        <v>41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3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58" t="s">
        <v>27</v>
      </c>
      <c r="B16" s="259"/>
      <c r="C16" s="259"/>
      <c r="D16" s="25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64" t="s">
        <v>37</v>
      </c>
      <c r="B17" s="265"/>
      <c r="C17" s="265"/>
      <c r="D17" s="26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61" t="s">
        <v>42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3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58" t="s">
        <v>27</v>
      </c>
      <c r="B21" s="259"/>
      <c r="C21" s="259"/>
      <c r="D21" s="25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64" t="s">
        <v>38</v>
      </c>
      <c r="B22" s="265"/>
      <c r="C22" s="265"/>
      <c r="D22" s="26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58" t="s">
        <v>39</v>
      </c>
      <c r="B23" s="259"/>
      <c r="C23" s="259"/>
      <c r="D23" s="26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58" t="s">
        <v>40</v>
      </c>
      <c r="B24" s="259"/>
      <c r="C24" s="259"/>
      <c r="D24" s="26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6" t="s">
        <v>103</v>
      </c>
      <c r="B31" s="107"/>
      <c r="C31" s="4"/>
      <c r="D31" s="4"/>
      <c r="E31" s="107" t="s">
        <v>101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102</v>
      </c>
      <c r="B34" s="108"/>
      <c r="C34" s="4"/>
      <c r="D34" s="4"/>
      <c r="E34" s="123" t="s">
        <v>190</v>
      </c>
      <c r="F34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70" workbookViewId="0">
      <pane xSplit="3" ySplit="6" topLeftCell="D8" activePane="bottomRight" state="frozen"/>
      <selection pane="topRight" activeCell="D1" sqref="D1"/>
      <selection pane="bottomLeft" activeCell="A7" sqref="A7"/>
      <selection pane="bottomRight" activeCell="N19" sqref="N1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75" t="s">
        <v>48</v>
      </c>
      <c r="S1" s="275"/>
    </row>
    <row r="2" spans="1:19" ht="43.9" customHeight="1">
      <c r="D2" s="276" t="s">
        <v>170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4" spans="1:19" ht="37.15" customHeight="1">
      <c r="A4" s="267" t="s">
        <v>23</v>
      </c>
      <c r="B4" s="267" t="s">
        <v>53</v>
      </c>
      <c r="C4" s="267" t="s">
        <v>52</v>
      </c>
      <c r="D4" s="272" t="s">
        <v>55</v>
      </c>
      <c r="E4" s="273"/>
      <c r="F4" s="273"/>
      <c r="G4" s="274"/>
      <c r="H4" s="285" t="s">
        <v>56</v>
      </c>
      <c r="I4" s="272" t="s">
        <v>57</v>
      </c>
      <c r="J4" s="273"/>
      <c r="K4" s="274"/>
      <c r="L4" s="272" t="s">
        <v>175</v>
      </c>
      <c r="M4" s="273"/>
      <c r="N4" s="273"/>
      <c r="O4" s="274"/>
      <c r="P4" s="272" t="s">
        <v>98</v>
      </c>
      <c r="Q4" s="273"/>
      <c r="R4" s="273"/>
      <c r="S4" s="274"/>
    </row>
    <row r="5" spans="1:19">
      <c r="A5" s="268"/>
      <c r="B5" s="268"/>
      <c r="C5" s="268"/>
      <c r="D5" s="277" t="s">
        <v>27</v>
      </c>
      <c r="E5" s="261" t="s">
        <v>5</v>
      </c>
      <c r="F5" s="262"/>
      <c r="G5" s="263"/>
      <c r="H5" s="286"/>
      <c r="I5" s="277" t="s">
        <v>27</v>
      </c>
      <c r="J5" s="261" t="s">
        <v>5</v>
      </c>
      <c r="K5" s="263"/>
      <c r="L5" s="277" t="s">
        <v>27</v>
      </c>
      <c r="M5" s="261" t="s">
        <v>5</v>
      </c>
      <c r="N5" s="262"/>
      <c r="O5" s="263"/>
      <c r="P5" s="277" t="s">
        <v>27</v>
      </c>
      <c r="Q5" s="261" t="s">
        <v>5</v>
      </c>
      <c r="R5" s="262"/>
      <c r="S5" s="263"/>
    </row>
    <row r="6" spans="1:19" ht="58.9" customHeight="1">
      <c r="A6" s="269"/>
      <c r="B6" s="269"/>
      <c r="C6" s="269"/>
      <c r="D6" s="278"/>
      <c r="E6" s="9" t="s">
        <v>29</v>
      </c>
      <c r="F6" s="9" t="s">
        <v>30</v>
      </c>
      <c r="G6" s="9" t="s">
        <v>54</v>
      </c>
      <c r="H6" s="287"/>
      <c r="I6" s="278"/>
      <c r="J6" s="9" t="s">
        <v>30</v>
      </c>
      <c r="K6" s="9" t="s">
        <v>54</v>
      </c>
      <c r="L6" s="278"/>
      <c r="M6" s="9" t="s">
        <v>29</v>
      </c>
      <c r="N6" s="9" t="s">
        <v>30</v>
      </c>
      <c r="O6" s="9" t="s">
        <v>54</v>
      </c>
      <c r="P6" s="278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82" t="s">
        <v>58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4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79" t="s">
        <v>27</v>
      </c>
      <c r="B14" s="280"/>
      <c r="C14" s="281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88" t="s">
        <v>36</v>
      </c>
      <c r="B15" s="289"/>
      <c r="C15" s="29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96" t="s">
        <v>59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8"/>
    </row>
    <row r="17" spans="1:19" ht="95.25" customHeight="1" thickBot="1">
      <c r="A17" s="187" t="s">
        <v>211</v>
      </c>
      <c r="B17" s="128" t="s">
        <v>142</v>
      </c>
      <c r="C17" s="128" t="s">
        <v>144</v>
      </c>
      <c r="D17" s="188">
        <v>8500000</v>
      </c>
      <c r="E17" s="10"/>
      <c r="F17" s="10"/>
      <c r="G17" s="10"/>
      <c r="H17" s="193"/>
      <c r="I17" s="215">
        <f>SUM(J17,K17)</f>
        <v>349125.96</v>
      </c>
      <c r="J17" s="219">
        <v>349125.96</v>
      </c>
      <c r="K17" s="217"/>
      <c r="L17" s="188">
        <f>SUM(M17,N17,O17)</f>
        <v>349125.96</v>
      </c>
      <c r="M17" s="216"/>
      <c r="N17" s="219">
        <v>349125.96</v>
      </c>
      <c r="O17" s="217"/>
      <c r="P17" s="188">
        <f>SUM(Q17:S17)</f>
        <v>8500000</v>
      </c>
      <c r="Q17" s="188">
        <f>(D17+H17)-M17</f>
        <v>8500000</v>
      </c>
      <c r="R17" s="188">
        <f t="shared" ref="R17:S20" si="2">J17-N17</f>
        <v>0</v>
      </c>
      <c r="S17" s="189">
        <f t="shared" si="2"/>
        <v>0</v>
      </c>
    </row>
    <row r="18" spans="1:19" ht="95.25" customHeight="1" thickBot="1">
      <c r="A18" s="183" t="s">
        <v>147</v>
      </c>
      <c r="B18" s="128" t="s">
        <v>148</v>
      </c>
      <c r="C18" s="128" t="s">
        <v>149</v>
      </c>
      <c r="D18" s="185">
        <v>1800000</v>
      </c>
      <c r="E18" s="10"/>
      <c r="F18" s="10"/>
      <c r="G18" s="10"/>
      <c r="H18" s="193"/>
      <c r="I18" s="188">
        <f>SUM(J18,K18)</f>
        <v>104338.37</v>
      </c>
      <c r="J18" s="218">
        <v>104338.37</v>
      </c>
      <c r="K18" s="186"/>
      <c r="L18" s="188">
        <f>SUM(M18,N18,O18)</f>
        <v>704338.37</v>
      </c>
      <c r="M18" s="184">
        <v>600000</v>
      </c>
      <c r="N18" s="184">
        <v>104338.37</v>
      </c>
      <c r="O18" s="186"/>
      <c r="P18" s="188">
        <f>SUM(Q18:S18)</f>
        <v>1200000</v>
      </c>
      <c r="Q18" s="188">
        <f>(D18+H18)-M18</f>
        <v>1200000</v>
      </c>
      <c r="R18" s="188">
        <f t="shared" si="2"/>
        <v>0</v>
      </c>
      <c r="S18" s="189">
        <f t="shared" si="2"/>
        <v>0</v>
      </c>
    </row>
    <row r="19" spans="1:19" ht="94.5" customHeight="1" thickBot="1">
      <c r="A19" s="183" t="s">
        <v>141</v>
      </c>
      <c r="B19" s="128" t="s">
        <v>143</v>
      </c>
      <c r="C19" s="128" t="s">
        <v>145</v>
      </c>
      <c r="D19" s="185">
        <v>5000000</v>
      </c>
      <c r="E19" s="10"/>
      <c r="F19" s="10"/>
      <c r="G19" s="10"/>
      <c r="H19" s="193"/>
      <c r="I19" s="188">
        <f>SUM(J19,K19)</f>
        <v>238367.69</v>
      </c>
      <c r="J19" s="254">
        <v>238367.69</v>
      </c>
      <c r="K19" s="186"/>
      <c r="L19" s="188">
        <f>SUM(M19,N19,O19)</f>
        <v>5238367.6900000004</v>
      </c>
      <c r="M19" s="254">
        <v>5000000</v>
      </c>
      <c r="N19" s="254">
        <v>238367.69</v>
      </c>
      <c r="O19" s="186"/>
      <c r="P19" s="188">
        <f>SUM(Q19:S19)</f>
        <v>0</v>
      </c>
      <c r="Q19" s="188">
        <f>(D19+H19)-M19</f>
        <v>0</v>
      </c>
      <c r="R19" s="188">
        <f t="shared" si="2"/>
        <v>0</v>
      </c>
      <c r="S19" s="189">
        <f t="shared" si="2"/>
        <v>0</v>
      </c>
    </row>
    <row r="20" spans="1:19" ht="90.75" hidden="1" thickBot="1">
      <c r="A20" s="302" t="s">
        <v>99</v>
      </c>
      <c r="B20" s="128" t="s">
        <v>180</v>
      </c>
      <c r="C20" s="128" t="s">
        <v>181</v>
      </c>
      <c r="D20" s="124">
        <v>0</v>
      </c>
      <c r="E20" s="194"/>
      <c r="F20" s="194"/>
      <c r="G20" s="194"/>
      <c r="H20" s="194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303"/>
      <c r="B21" s="128" t="s">
        <v>192</v>
      </c>
      <c r="C21" s="128" t="s">
        <v>193</v>
      </c>
      <c r="D21" s="124">
        <v>500000</v>
      </c>
      <c r="E21" s="194"/>
      <c r="F21" s="194"/>
      <c r="G21" s="194"/>
      <c r="H21" s="195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99" t="s">
        <v>27</v>
      </c>
      <c r="B22" s="300"/>
      <c r="C22" s="301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696545.79</v>
      </c>
      <c r="J22" s="127">
        <f t="shared" si="3"/>
        <v>696545.79</v>
      </c>
      <c r="K22" s="127">
        <f t="shared" si="3"/>
        <v>0</v>
      </c>
      <c r="L22" s="127">
        <f t="shared" si="3"/>
        <v>6796545.790000001</v>
      </c>
      <c r="M22" s="127">
        <f t="shared" si="3"/>
        <v>6100000</v>
      </c>
      <c r="N22" s="127">
        <f t="shared" si="3"/>
        <v>696545.79</v>
      </c>
      <c r="O22" s="127">
        <f t="shared" si="3"/>
        <v>0</v>
      </c>
      <c r="P22" s="127">
        <f>SUM(P17:P21)</f>
        <v>9700000</v>
      </c>
      <c r="Q22" s="127">
        <f>SUM(Q17:Q21)</f>
        <v>9700000</v>
      </c>
      <c r="R22" s="127">
        <f>SUM(R20:R21)</f>
        <v>0</v>
      </c>
      <c r="S22" s="127">
        <f>SUM(S20:S21)</f>
        <v>0</v>
      </c>
    </row>
    <row r="23" spans="1:19">
      <c r="A23" s="288" t="s">
        <v>37</v>
      </c>
      <c r="B23" s="289"/>
      <c r="C23" s="29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79" t="s">
        <v>60</v>
      </c>
      <c r="B24" s="280"/>
      <c r="C24" s="281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696545.79</v>
      </c>
      <c r="J24" s="96">
        <f t="shared" si="4"/>
        <v>696545.79</v>
      </c>
      <c r="K24" s="96">
        <f t="shared" si="4"/>
        <v>0</v>
      </c>
      <c r="L24" s="96">
        <f t="shared" si="4"/>
        <v>6796545.790000001</v>
      </c>
      <c r="M24" s="96">
        <f t="shared" si="4"/>
        <v>6100000</v>
      </c>
      <c r="N24" s="96">
        <f t="shared" si="4"/>
        <v>696545.79</v>
      </c>
      <c r="O24" s="96">
        <f t="shared" si="4"/>
        <v>0</v>
      </c>
      <c r="P24" s="96">
        <f t="shared" si="4"/>
        <v>9700000</v>
      </c>
      <c r="Q24" s="96">
        <f t="shared" si="4"/>
        <v>9700000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93" t="s">
        <v>61</v>
      </c>
      <c r="B25" s="294"/>
      <c r="C25" s="29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49</v>
      </c>
    </row>
    <row r="28" spans="1:19">
      <c r="A28" s="1" t="s">
        <v>50</v>
      </c>
    </row>
    <row r="30" spans="1:19" ht="15.75">
      <c r="A30" s="291" t="s">
        <v>100</v>
      </c>
      <c r="B30" s="292"/>
      <c r="C30" s="4"/>
      <c r="D30" s="4"/>
      <c r="E30" s="4"/>
      <c r="F30" s="4"/>
      <c r="G30" s="4"/>
      <c r="H30" s="4"/>
      <c r="I30" s="4" t="s">
        <v>101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102</v>
      </c>
      <c r="B33" s="4"/>
      <c r="C33" s="4"/>
      <c r="D33" s="4"/>
      <c r="E33" s="4"/>
      <c r="F33" s="4"/>
      <c r="G33" s="4"/>
      <c r="H33" s="4"/>
      <c r="I33" s="102" t="s">
        <v>188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189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177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A15:C15"/>
    <mergeCell ref="A30:B30"/>
    <mergeCell ref="A25:C25"/>
    <mergeCell ref="A24:C24"/>
    <mergeCell ref="A16:S16"/>
    <mergeCell ref="A23:C23"/>
    <mergeCell ref="A22:C22"/>
    <mergeCell ref="A20:A21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O63" sqref="O63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75" t="s">
        <v>69</v>
      </c>
      <c r="W1" s="275"/>
    </row>
    <row r="2" spans="1:23" ht="47.45" customHeight="1">
      <c r="D2" s="276" t="s">
        <v>171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4" spans="1:23" ht="48" customHeight="1">
      <c r="A4" s="271" t="s">
        <v>23</v>
      </c>
      <c r="B4" s="271" t="s">
        <v>51</v>
      </c>
      <c r="C4" s="271" t="s">
        <v>52</v>
      </c>
      <c r="D4" s="271" t="s">
        <v>64</v>
      </c>
      <c r="E4" s="271"/>
      <c r="F4" s="271"/>
      <c r="G4" s="271"/>
      <c r="H4" s="304" t="s">
        <v>65</v>
      </c>
      <c r="I4" s="272" t="s">
        <v>57</v>
      </c>
      <c r="J4" s="273"/>
      <c r="K4" s="274"/>
      <c r="L4" s="271" t="s">
        <v>67</v>
      </c>
      <c r="M4" s="271"/>
      <c r="N4" s="271"/>
      <c r="O4" s="271"/>
      <c r="P4" s="271" t="s">
        <v>66</v>
      </c>
      <c r="Q4" s="271"/>
      <c r="R4" s="271"/>
      <c r="S4" s="271"/>
      <c r="T4" s="272" t="s">
        <v>68</v>
      </c>
      <c r="U4" s="273"/>
      <c r="V4" s="273"/>
      <c r="W4" s="274"/>
    </row>
    <row r="5" spans="1:23">
      <c r="A5" s="271"/>
      <c r="B5" s="271"/>
      <c r="C5" s="271"/>
      <c r="D5" s="270" t="s">
        <v>27</v>
      </c>
      <c r="E5" s="271" t="s">
        <v>5</v>
      </c>
      <c r="F5" s="271"/>
      <c r="G5" s="271"/>
      <c r="H5" s="305"/>
      <c r="I5" s="277" t="s">
        <v>27</v>
      </c>
      <c r="J5" s="261" t="s">
        <v>5</v>
      </c>
      <c r="K5" s="263"/>
      <c r="L5" s="270" t="s">
        <v>27</v>
      </c>
      <c r="M5" s="271" t="s">
        <v>5</v>
      </c>
      <c r="N5" s="271"/>
      <c r="O5" s="271"/>
      <c r="P5" s="270" t="s">
        <v>27</v>
      </c>
      <c r="Q5" s="271" t="s">
        <v>5</v>
      </c>
      <c r="R5" s="271"/>
      <c r="S5" s="271"/>
      <c r="T5" s="270" t="s">
        <v>27</v>
      </c>
      <c r="U5" s="271" t="s">
        <v>5</v>
      </c>
      <c r="V5" s="271"/>
      <c r="W5" s="271"/>
    </row>
    <row r="6" spans="1:23" ht="60" customHeight="1">
      <c r="A6" s="271"/>
      <c r="B6" s="271"/>
      <c r="C6" s="271"/>
      <c r="D6" s="270"/>
      <c r="E6" s="9" t="s">
        <v>29</v>
      </c>
      <c r="F6" s="9" t="s">
        <v>30</v>
      </c>
      <c r="G6" s="9" t="s">
        <v>54</v>
      </c>
      <c r="H6" s="306"/>
      <c r="I6" s="278"/>
      <c r="J6" s="9" t="s">
        <v>30</v>
      </c>
      <c r="K6" s="9" t="s">
        <v>54</v>
      </c>
      <c r="L6" s="270"/>
      <c r="M6" s="9" t="s">
        <v>29</v>
      </c>
      <c r="N6" s="9" t="s">
        <v>30</v>
      </c>
      <c r="O6" s="9" t="s">
        <v>54</v>
      </c>
      <c r="P6" s="270"/>
      <c r="Q6" s="9" t="s">
        <v>29</v>
      </c>
      <c r="R6" s="9" t="s">
        <v>30</v>
      </c>
      <c r="S6" s="9" t="s">
        <v>54</v>
      </c>
      <c r="T6" s="270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307" t="s">
        <v>62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309" t="s">
        <v>27</v>
      </c>
      <c r="B11" s="309"/>
      <c r="C11" s="30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308" t="s">
        <v>36</v>
      </c>
      <c r="B12" s="308"/>
      <c r="C12" s="30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307" t="s">
        <v>63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309" t="s">
        <v>27</v>
      </c>
      <c r="B17" s="309"/>
      <c r="C17" s="309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308" t="s">
        <v>37</v>
      </c>
      <c r="B18" s="308"/>
      <c r="C18" s="30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322" t="s">
        <v>70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4"/>
    </row>
    <row r="20" spans="1:23" ht="72" customHeight="1" thickBot="1">
      <c r="A20" s="141" t="s">
        <v>186</v>
      </c>
      <c r="B20" s="142" t="s">
        <v>187</v>
      </c>
      <c r="C20" s="156" t="s">
        <v>146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302" t="s">
        <v>104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303"/>
      <c r="B22" s="136" t="s">
        <v>185</v>
      </c>
      <c r="C22" s="158" t="s">
        <v>195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25"/>
      <c r="B23" s="129" t="s">
        <v>191</v>
      </c>
      <c r="C23" s="159" t="s">
        <v>196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309" t="s">
        <v>27</v>
      </c>
      <c r="B24" s="309"/>
      <c r="C24" s="309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308" t="s">
        <v>38</v>
      </c>
      <c r="B25" s="308"/>
      <c r="C25" s="30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96" t="s">
        <v>71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8"/>
    </row>
    <row r="27" spans="1:23" ht="42.75" customHeight="1">
      <c r="A27" s="317" t="s">
        <v>205</v>
      </c>
      <c r="B27" s="146" t="s">
        <v>249</v>
      </c>
      <c r="C27" s="26" t="s">
        <v>250</v>
      </c>
      <c r="D27" s="25">
        <f t="shared" ref="D27:D32" si="2">E27</f>
        <v>0</v>
      </c>
      <c r="E27" s="15"/>
      <c r="F27" s="15"/>
      <c r="G27" s="15"/>
      <c r="H27" s="147">
        <v>1900000</v>
      </c>
      <c r="I27" s="25">
        <f t="shared" ref="I27:I35" si="3">SUM(J27,K27)</f>
        <v>0</v>
      </c>
      <c r="J27" s="147"/>
      <c r="K27" s="147"/>
      <c r="L27" s="25">
        <f t="shared" ref="L27:L35" si="4">SUM(M27,N27,O27)</f>
        <v>0</v>
      </c>
      <c r="M27" s="147"/>
      <c r="N27" s="147"/>
      <c r="O27" s="147"/>
      <c r="P27" s="25">
        <f t="shared" ref="P27:P35" si="5">SUM(Q27,R27,S27)</f>
        <v>0</v>
      </c>
      <c r="Q27" s="147"/>
      <c r="R27" s="15"/>
      <c r="S27" s="15"/>
      <c r="T27" s="148">
        <f t="shared" ref="T27:T35" si="6">SUM(U27,V27,W27)</f>
        <v>1900000</v>
      </c>
      <c r="U27" s="148">
        <f t="shared" ref="U27:U70" si="7">(D27+H27)-M27-Q27</f>
        <v>1900000</v>
      </c>
      <c r="V27" s="25">
        <f t="shared" ref="V27:V35" si="8">F27+J27-N27</f>
        <v>0</v>
      </c>
      <c r="W27" s="154"/>
    </row>
    <row r="28" spans="1:23" ht="46.5" customHeight="1">
      <c r="A28" s="317"/>
      <c r="B28" s="146" t="s">
        <v>197</v>
      </c>
      <c r="C28" s="26" t="s">
        <v>217</v>
      </c>
      <c r="D28" s="25">
        <f t="shared" si="2"/>
        <v>75000</v>
      </c>
      <c r="E28" s="15">
        <v>75000</v>
      </c>
      <c r="F28" s="15"/>
      <c r="G28" s="15"/>
      <c r="H28" s="147"/>
      <c r="I28" s="25">
        <f t="shared" si="3"/>
        <v>46.85</v>
      </c>
      <c r="J28" s="147">
        <v>46.85</v>
      </c>
      <c r="K28" s="147"/>
      <c r="L28" s="25">
        <f t="shared" si="4"/>
        <v>75046.850000000006</v>
      </c>
      <c r="M28" s="147">
        <v>75000</v>
      </c>
      <c r="N28" s="147">
        <v>46.85</v>
      </c>
      <c r="O28" s="147"/>
      <c r="P28" s="25">
        <f t="shared" si="5"/>
        <v>0</v>
      </c>
      <c r="Q28" s="147"/>
      <c r="R28" s="15"/>
      <c r="S28" s="15"/>
      <c r="T28" s="148">
        <f t="shared" si="6"/>
        <v>0</v>
      </c>
      <c r="U28" s="148">
        <f t="shared" si="7"/>
        <v>0</v>
      </c>
      <c r="V28" s="25">
        <f t="shared" si="8"/>
        <v>0</v>
      </c>
      <c r="W28" s="154"/>
    </row>
    <row r="29" spans="1:23" ht="46.5" customHeight="1">
      <c r="A29" s="317"/>
      <c r="B29" s="26" t="s">
        <v>206</v>
      </c>
      <c r="C29" s="26" t="s">
        <v>217</v>
      </c>
      <c r="D29" s="25">
        <f t="shared" si="2"/>
        <v>75000</v>
      </c>
      <c r="E29" s="15">
        <v>75000</v>
      </c>
      <c r="F29" s="15"/>
      <c r="G29" s="15"/>
      <c r="H29" s="147"/>
      <c r="I29" s="25">
        <f t="shared" si="3"/>
        <v>46.85</v>
      </c>
      <c r="J29" s="147">
        <v>46.85</v>
      </c>
      <c r="K29" s="147"/>
      <c r="L29" s="25">
        <f t="shared" si="4"/>
        <v>75046.850000000006</v>
      </c>
      <c r="M29" s="147">
        <v>75000</v>
      </c>
      <c r="N29" s="147">
        <v>46.85</v>
      </c>
      <c r="O29" s="147"/>
      <c r="P29" s="25">
        <f t="shared" si="5"/>
        <v>0</v>
      </c>
      <c r="Q29" s="147"/>
      <c r="R29" s="15"/>
      <c r="S29" s="15"/>
      <c r="T29" s="148">
        <f t="shared" si="6"/>
        <v>0</v>
      </c>
      <c r="U29" s="148">
        <f t="shared" si="7"/>
        <v>0</v>
      </c>
      <c r="V29" s="25">
        <f t="shared" si="8"/>
        <v>0</v>
      </c>
      <c r="W29" s="154"/>
    </row>
    <row r="30" spans="1:23" ht="57.75" customHeight="1">
      <c r="A30" s="317"/>
      <c r="B30" s="164" t="s">
        <v>212</v>
      </c>
      <c r="C30" s="164" t="s">
        <v>233</v>
      </c>
      <c r="D30" s="25">
        <f t="shared" si="2"/>
        <v>325000</v>
      </c>
      <c r="E30" s="165">
        <v>325000</v>
      </c>
      <c r="F30" s="165"/>
      <c r="G30" s="165"/>
      <c r="H30" s="167"/>
      <c r="I30" s="25">
        <f t="shared" si="3"/>
        <v>203.01</v>
      </c>
      <c r="J30" s="167">
        <v>203.01</v>
      </c>
      <c r="K30" s="167"/>
      <c r="L30" s="25">
        <f t="shared" si="4"/>
        <v>325203.01</v>
      </c>
      <c r="M30" s="167">
        <v>325000</v>
      </c>
      <c r="N30" s="167">
        <v>203.01</v>
      </c>
      <c r="O30" s="167"/>
      <c r="P30" s="25">
        <f t="shared" si="5"/>
        <v>0</v>
      </c>
      <c r="Q30" s="167"/>
      <c r="R30" s="165"/>
      <c r="S30" s="165"/>
      <c r="T30" s="148">
        <f t="shared" si="6"/>
        <v>0</v>
      </c>
      <c r="U30" s="148">
        <f t="shared" si="7"/>
        <v>0</v>
      </c>
      <c r="V30" s="25">
        <f t="shared" si="8"/>
        <v>0</v>
      </c>
      <c r="W30" s="182"/>
    </row>
    <row r="31" spans="1:23" ht="57.75" customHeight="1">
      <c r="A31" s="317"/>
      <c r="B31" s="164" t="s">
        <v>254</v>
      </c>
      <c r="C31" s="164" t="s">
        <v>255</v>
      </c>
      <c r="D31" s="25">
        <f t="shared" si="2"/>
        <v>0</v>
      </c>
      <c r="E31" s="165"/>
      <c r="F31" s="165"/>
      <c r="G31" s="165"/>
      <c r="H31" s="167">
        <v>975000</v>
      </c>
      <c r="I31" s="25">
        <f t="shared" si="3"/>
        <v>0</v>
      </c>
      <c r="J31" s="167"/>
      <c r="K31" s="167"/>
      <c r="L31" s="25">
        <f t="shared" si="4"/>
        <v>0</v>
      </c>
      <c r="M31" s="167"/>
      <c r="N31" s="167"/>
      <c r="O31" s="167"/>
      <c r="P31" s="25">
        <f t="shared" si="5"/>
        <v>0</v>
      </c>
      <c r="Q31" s="167"/>
      <c r="R31" s="165"/>
      <c r="S31" s="165"/>
      <c r="T31" s="148">
        <f t="shared" si="6"/>
        <v>975000</v>
      </c>
      <c r="U31" s="148">
        <f t="shared" si="7"/>
        <v>975000</v>
      </c>
      <c r="V31" s="25">
        <f t="shared" si="8"/>
        <v>0</v>
      </c>
      <c r="W31" s="182"/>
    </row>
    <row r="32" spans="1:23" ht="57.75" customHeight="1" thickBot="1">
      <c r="A32" s="317"/>
      <c r="B32" s="164" t="s">
        <v>154</v>
      </c>
      <c r="C32" s="164" t="s">
        <v>155</v>
      </c>
      <c r="D32" s="25">
        <f t="shared" si="2"/>
        <v>500000</v>
      </c>
      <c r="E32" s="165">
        <v>500000</v>
      </c>
      <c r="F32" s="165"/>
      <c r="G32" s="165"/>
      <c r="H32" s="167"/>
      <c r="I32" s="25">
        <f t="shared" si="3"/>
        <v>312.33</v>
      </c>
      <c r="J32" s="167">
        <v>312.33</v>
      </c>
      <c r="K32" s="167"/>
      <c r="L32" s="25">
        <f t="shared" si="4"/>
        <v>500312.33</v>
      </c>
      <c r="M32" s="167">
        <v>500000</v>
      </c>
      <c r="N32" s="167">
        <v>312.33</v>
      </c>
      <c r="O32" s="167"/>
      <c r="P32" s="25">
        <f t="shared" si="5"/>
        <v>0</v>
      </c>
      <c r="Q32" s="167"/>
      <c r="R32" s="165"/>
      <c r="S32" s="165"/>
      <c r="T32" s="148">
        <f t="shared" si="6"/>
        <v>0</v>
      </c>
      <c r="U32" s="148">
        <f t="shared" si="7"/>
        <v>0</v>
      </c>
      <c r="V32" s="25">
        <f t="shared" si="8"/>
        <v>0</v>
      </c>
      <c r="W32" s="182"/>
    </row>
    <row r="33" spans="1:23" ht="48" customHeight="1" thickBot="1">
      <c r="A33" s="326" t="s">
        <v>210</v>
      </c>
      <c r="B33" s="26" t="s">
        <v>156</v>
      </c>
      <c r="C33" s="233" t="s">
        <v>157</v>
      </c>
      <c r="D33" s="234">
        <f>SUM(E33,F33,G33)</f>
        <v>0</v>
      </c>
      <c r="E33" s="235"/>
      <c r="F33" s="235"/>
      <c r="G33" s="235"/>
      <c r="H33" s="236">
        <v>270800</v>
      </c>
      <c r="I33" s="234">
        <f t="shared" si="3"/>
        <v>0</v>
      </c>
      <c r="J33" s="236"/>
      <c r="K33" s="235"/>
      <c r="L33" s="234">
        <f t="shared" si="4"/>
        <v>270800</v>
      </c>
      <c r="M33" s="250">
        <v>270800</v>
      </c>
      <c r="N33" s="236"/>
      <c r="O33" s="236"/>
      <c r="P33" s="234">
        <f t="shared" si="5"/>
        <v>0</v>
      </c>
      <c r="Q33" s="236"/>
      <c r="R33" s="235"/>
      <c r="S33" s="235"/>
      <c r="T33" s="237">
        <f t="shared" si="6"/>
        <v>0</v>
      </c>
      <c r="U33" s="237">
        <f t="shared" si="7"/>
        <v>0</v>
      </c>
      <c r="V33" s="234">
        <f t="shared" si="8"/>
        <v>0</v>
      </c>
      <c r="W33" s="238"/>
    </row>
    <row r="34" spans="1:23" ht="48" customHeight="1">
      <c r="A34" s="327"/>
      <c r="B34" s="26" t="s">
        <v>265</v>
      </c>
      <c r="C34" s="244" t="s">
        <v>266</v>
      </c>
      <c r="D34" s="234">
        <f>SUM(E34,F34,G34)</f>
        <v>0</v>
      </c>
      <c r="E34" s="245"/>
      <c r="F34" s="245"/>
      <c r="G34" s="245"/>
      <c r="H34" s="248">
        <v>1370800</v>
      </c>
      <c r="I34" s="234">
        <f t="shared" si="3"/>
        <v>0</v>
      </c>
      <c r="J34" s="246"/>
      <c r="K34" s="245"/>
      <c r="L34" s="234">
        <f t="shared" si="4"/>
        <v>0</v>
      </c>
      <c r="M34" s="246"/>
      <c r="N34" s="246"/>
      <c r="O34" s="246"/>
      <c r="P34" s="25">
        <f t="shared" si="5"/>
        <v>0</v>
      </c>
      <c r="Q34" s="246"/>
      <c r="R34" s="245"/>
      <c r="S34" s="245"/>
      <c r="T34" s="237">
        <f t="shared" si="6"/>
        <v>1370800</v>
      </c>
      <c r="U34" s="237">
        <f t="shared" si="7"/>
        <v>1370800</v>
      </c>
      <c r="V34" s="234">
        <f t="shared" si="8"/>
        <v>0</v>
      </c>
      <c r="W34" s="247"/>
    </row>
    <row r="35" spans="1:23" ht="48" customHeight="1">
      <c r="A35" s="327"/>
      <c r="B35" s="26" t="s">
        <v>166</v>
      </c>
      <c r="C35" s="26" t="s">
        <v>167</v>
      </c>
      <c r="D35" s="25">
        <v>0</v>
      </c>
      <c r="E35" s="15"/>
      <c r="F35" s="15"/>
      <c r="G35" s="15"/>
      <c r="H35" s="147">
        <v>1100000</v>
      </c>
      <c r="I35" s="25">
        <f t="shared" si="3"/>
        <v>0</v>
      </c>
      <c r="J35" s="147"/>
      <c r="K35" s="15"/>
      <c r="L35" s="25">
        <f t="shared" si="4"/>
        <v>1100000</v>
      </c>
      <c r="M35" s="249">
        <v>1100000</v>
      </c>
      <c r="N35" s="147"/>
      <c r="O35" s="147"/>
      <c r="P35" s="223">
        <f t="shared" si="5"/>
        <v>0</v>
      </c>
      <c r="Q35" s="147"/>
      <c r="R35" s="15"/>
      <c r="S35" s="15"/>
      <c r="T35" s="148">
        <f t="shared" si="6"/>
        <v>0</v>
      </c>
      <c r="U35" s="148">
        <f t="shared" si="7"/>
        <v>0</v>
      </c>
      <c r="V35" s="25">
        <f t="shared" si="8"/>
        <v>0</v>
      </c>
      <c r="W35" s="25"/>
    </row>
    <row r="36" spans="1:23" ht="48" customHeight="1" thickBot="1">
      <c r="A36" s="328"/>
      <c r="B36" s="239" t="s">
        <v>164</v>
      </c>
      <c r="C36" s="240" t="s">
        <v>163</v>
      </c>
      <c r="D36" s="205">
        <f t="shared" ref="D36:D46" si="9">E36</f>
        <v>0</v>
      </c>
      <c r="E36" s="241"/>
      <c r="F36" s="241"/>
      <c r="G36" s="241"/>
      <c r="H36" s="242">
        <v>1100000</v>
      </c>
      <c r="I36" s="205">
        <f t="shared" ref="I36:I46" si="10">SUM(J36,K36)</f>
        <v>0</v>
      </c>
      <c r="J36" s="242"/>
      <c r="K36" s="241"/>
      <c r="L36" s="205">
        <f t="shared" ref="L36:L46" si="11">SUM(M36,N36,O36)</f>
        <v>0</v>
      </c>
      <c r="M36" s="242"/>
      <c r="N36" s="242"/>
      <c r="O36" s="242"/>
      <c r="P36" s="205">
        <f t="shared" ref="P36:P46" si="12">SUM(Q36,R36,S36)</f>
        <v>0</v>
      </c>
      <c r="Q36" s="242"/>
      <c r="R36" s="241"/>
      <c r="S36" s="241"/>
      <c r="T36" s="206">
        <f t="shared" ref="T36:T46" si="13">SUM(U36,V36,W36)</f>
        <v>1100000</v>
      </c>
      <c r="U36" s="206">
        <f t="shared" si="7"/>
        <v>1100000</v>
      </c>
      <c r="V36" s="205">
        <f t="shared" ref="V36:V45" si="14">F36+J36-N36</f>
        <v>0</v>
      </c>
      <c r="W36" s="243"/>
    </row>
    <row r="37" spans="1:23" ht="37.5" customHeight="1">
      <c r="A37" s="319" t="s">
        <v>105</v>
      </c>
      <c r="B37" s="213" t="s">
        <v>198</v>
      </c>
      <c r="C37" s="159" t="s">
        <v>218</v>
      </c>
      <c r="D37" s="130">
        <f t="shared" si="9"/>
        <v>25000</v>
      </c>
      <c r="E37" s="131">
        <v>25000</v>
      </c>
      <c r="F37" s="131"/>
      <c r="G37" s="150"/>
      <c r="H37" s="150"/>
      <c r="I37" s="130">
        <f t="shared" si="10"/>
        <v>15.68</v>
      </c>
      <c r="J37" s="150">
        <v>15.68</v>
      </c>
      <c r="K37" s="131"/>
      <c r="L37" s="130">
        <f t="shared" si="11"/>
        <v>25015.68</v>
      </c>
      <c r="M37" s="150">
        <v>25000</v>
      </c>
      <c r="N37" s="150">
        <v>15.68</v>
      </c>
      <c r="O37" s="150"/>
      <c r="P37" s="130">
        <f t="shared" si="12"/>
        <v>0</v>
      </c>
      <c r="Q37" s="150"/>
      <c r="R37" s="131"/>
      <c r="S37" s="131"/>
      <c r="T37" s="153">
        <f t="shared" si="13"/>
        <v>0</v>
      </c>
      <c r="U37" s="153">
        <f t="shared" si="7"/>
        <v>0</v>
      </c>
      <c r="V37" s="130">
        <f t="shared" si="14"/>
        <v>0</v>
      </c>
      <c r="W37" s="214"/>
    </row>
    <row r="38" spans="1:23" ht="37.5" customHeight="1">
      <c r="A38" s="319"/>
      <c r="B38" s="162" t="s">
        <v>202</v>
      </c>
      <c r="C38" s="163" t="s">
        <v>219</v>
      </c>
      <c r="D38" s="130">
        <f t="shared" si="9"/>
        <v>13250</v>
      </c>
      <c r="E38" s="15">
        <v>13250</v>
      </c>
      <c r="F38" s="15"/>
      <c r="G38" s="147"/>
      <c r="H38" s="147"/>
      <c r="I38" s="25">
        <f t="shared" si="10"/>
        <v>8.31</v>
      </c>
      <c r="J38" s="147">
        <v>8.31</v>
      </c>
      <c r="K38" s="15"/>
      <c r="L38" s="25">
        <f t="shared" si="11"/>
        <v>13258.31</v>
      </c>
      <c r="M38" s="147">
        <v>13250</v>
      </c>
      <c r="N38" s="147">
        <v>8.31</v>
      </c>
      <c r="O38" s="147"/>
      <c r="P38" s="25">
        <f t="shared" si="12"/>
        <v>0</v>
      </c>
      <c r="Q38" s="147"/>
      <c r="R38" s="15"/>
      <c r="S38" s="15"/>
      <c r="T38" s="148">
        <f t="shared" si="13"/>
        <v>0</v>
      </c>
      <c r="U38" s="148">
        <f t="shared" si="7"/>
        <v>0</v>
      </c>
      <c r="V38" s="25">
        <f t="shared" si="14"/>
        <v>0</v>
      </c>
      <c r="W38" s="154"/>
    </row>
    <row r="39" spans="1:23" ht="42" customHeight="1">
      <c r="A39" s="319"/>
      <c r="B39" s="163" t="s">
        <v>200</v>
      </c>
      <c r="C39" s="151" t="s">
        <v>220</v>
      </c>
      <c r="D39" s="130">
        <f t="shared" si="9"/>
        <v>11500</v>
      </c>
      <c r="E39" s="15">
        <v>11500</v>
      </c>
      <c r="F39" s="15"/>
      <c r="G39" s="147"/>
      <c r="H39" s="147"/>
      <c r="I39" s="25">
        <f t="shared" si="10"/>
        <v>7.22</v>
      </c>
      <c r="J39" s="147">
        <v>7.22</v>
      </c>
      <c r="K39" s="15"/>
      <c r="L39" s="25">
        <f t="shared" si="11"/>
        <v>11507.22</v>
      </c>
      <c r="M39" s="147">
        <v>11500</v>
      </c>
      <c r="N39" s="147">
        <v>7.22</v>
      </c>
      <c r="O39" s="147"/>
      <c r="P39" s="25">
        <f t="shared" si="12"/>
        <v>0</v>
      </c>
      <c r="Q39" s="147"/>
      <c r="R39" s="15"/>
      <c r="S39" s="15"/>
      <c r="T39" s="148">
        <f t="shared" si="13"/>
        <v>0</v>
      </c>
      <c r="U39" s="148">
        <f t="shared" ref="U39:U45" si="15">(D39+H39)-M39-Q39</f>
        <v>0</v>
      </c>
      <c r="V39" s="25">
        <f t="shared" si="14"/>
        <v>0</v>
      </c>
      <c r="W39" s="154"/>
    </row>
    <row r="40" spans="1:23" ht="42" customHeight="1">
      <c r="A40" s="319"/>
      <c r="B40" s="190" t="s">
        <v>213</v>
      </c>
      <c r="C40" s="166" t="s">
        <v>214</v>
      </c>
      <c r="D40" s="130">
        <f t="shared" si="9"/>
        <v>87500</v>
      </c>
      <c r="E40" s="165">
        <v>87500</v>
      </c>
      <c r="F40" s="165"/>
      <c r="G40" s="167"/>
      <c r="H40" s="167"/>
      <c r="I40" s="25">
        <f t="shared" si="10"/>
        <v>54.9</v>
      </c>
      <c r="J40" s="167">
        <v>54.9</v>
      </c>
      <c r="K40" s="165"/>
      <c r="L40" s="25">
        <f t="shared" si="11"/>
        <v>87554.9</v>
      </c>
      <c r="M40" s="167">
        <v>87500</v>
      </c>
      <c r="N40" s="167">
        <v>54.9</v>
      </c>
      <c r="O40" s="167"/>
      <c r="P40" s="25">
        <f t="shared" si="12"/>
        <v>0</v>
      </c>
      <c r="Q40" s="167"/>
      <c r="R40" s="165"/>
      <c r="S40" s="165"/>
      <c r="T40" s="148">
        <f t="shared" si="13"/>
        <v>0</v>
      </c>
      <c r="U40" s="148">
        <f t="shared" si="15"/>
        <v>0</v>
      </c>
      <c r="V40" s="25">
        <f t="shared" si="14"/>
        <v>0</v>
      </c>
      <c r="W40" s="182"/>
    </row>
    <row r="41" spans="1:23" ht="42" customHeight="1">
      <c r="A41" s="319"/>
      <c r="B41" s="190" t="s">
        <v>150</v>
      </c>
      <c r="C41" s="166" t="s">
        <v>151</v>
      </c>
      <c r="D41" s="130">
        <f t="shared" si="9"/>
        <v>430000</v>
      </c>
      <c r="E41" s="165">
        <v>430000</v>
      </c>
      <c r="F41" s="165"/>
      <c r="G41" s="167"/>
      <c r="H41" s="167"/>
      <c r="I41" s="25">
        <f t="shared" si="10"/>
        <v>269.77999999999997</v>
      </c>
      <c r="J41" s="167">
        <v>269.77999999999997</v>
      </c>
      <c r="K41" s="165"/>
      <c r="L41" s="25">
        <f t="shared" si="11"/>
        <v>430269.78</v>
      </c>
      <c r="M41" s="167">
        <v>430000</v>
      </c>
      <c r="N41" s="167">
        <v>269.77999999999997</v>
      </c>
      <c r="O41" s="167"/>
      <c r="P41" s="25">
        <f t="shared" si="12"/>
        <v>0</v>
      </c>
      <c r="Q41" s="167"/>
      <c r="R41" s="165"/>
      <c r="S41" s="165"/>
      <c r="T41" s="148">
        <f t="shared" si="13"/>
        <v>0</v>
      </c>
      <c r="U41" s="148">
        <f t="shared" si="15"/>
        <v>0</v>
      </c>
      <c r="V41" s="25">
        <f t="shared" si="14"/>
        <v>0</v>
      </c>
      <c r="W41" s="182"/>
    </row>
    <row r="42" spans="1:23" ht="42" customHeight="1">
      <c r="A42" s="319"/>
      <c r="B42" s="190" t="s">
        <v>241</v>
      </c>
      <c r="C42" s="166" t="s">
        <v>243</v>
      </c>
      <c r="D42" s="130">
        <f t="shared" si="9"/>
        <v>0</v>
      </c>
      <c r="E42" s="165"/>
      <c r="F42" s="165"/>
      <c r="G42" s="167"/>
      <c r="H42" s="167">
        <v>700000</v>
      </c>
      <c r="I42" s="25">
        <f t="shared" si="10"/>
        <v>0</v>
      </c>
      <c r="J42" s="167"/>
      <c r="K42" s="165"/>
      <c r="L42" s="25">
        <f t="shared" si="11"/>
        <v>0</v>
      </c>
      <c r="M42" s="167"/>
      <c r="N42" s="167"/>
      <c r="O42" s="167"/>
      <c r="P42" s="25">
        <f t="shared" si="12"/>
        <v>0</v>
      </c>
      <c r="Q42" s="167"/>
      <c r="R42" s="165"/>
      <c r="S42" s="165"/>
      <c r="T42" s="148">
        <f t="shared" si="13"/>
        <v>700000</v>
      </c>
      <c r="U42" s="148">
        <f t="shared" si="15"/>
        <v>700000</v>
      </c>
      <c r="V42" s="25">
        <f t="shared" si="14"/>
        <v>0</v>
      </c>
      <c r="W42" s="182"/>
    </row>
    <row r="43" spans="1:23" ht="42" customHeight="1">
      <c r="A43" s="319"/>
      <c r="B43" s="190" t="s">
        <v>242</v>
      </c>
      <c r="C43" s="166" t="s">
        <v>244</v>
      </c>
      <c r="D43" s="130">
        <f t="shared" si="9"/>
        <v>0</v>
      </c>
      <c r="E43" s="165"/>
      <c r="F43" s="165"/>
      <c r="G43" s="167"/>
      <c r="H43" s="167">
        <v>600000</v>
      </c>
      <c r="I43" s="25">
        <f t="shared" si="10"/>
        <v>0</v>
      </c>
      <c r="J43" s="167"/>
      <c r="K43" s="165"/>
      <c r="L43" s="25">
        <f t="shared" si="11"/>
        <v>600000</v>
      </c>
      <c r="M43" s="220">
        <v>600000</v>
      </c>
      <c r="N43" s="167"/>
      <c r="O43" s="167"/>
      <c r="P43" s="25">
        <f t="shared" si="12"/>
        <v>0</v>
      </c>
      <c r="Q43" s="167"/>
      <c r="R43" s="165"/>
      <c r="S43" s="165"/>
      <c r="T43" s="148">
        <f>SUM(U43,V43,W43)</f>
        <v>0</v>
      </c>
      <c r="U43" s="148">
        <f t="shared" si="15"/>
        <v>0</v>
      </c>
      <c r="V43" s="25">
        <f t="shared" si="14"/>
        <v>0</v>
      </c>
      <c r="W43" s="182"/>
    </row>
    <row r="44" spans="1:23" ht="42" customHeight="1">
      <c r="A44" s="319"/>
      <c r="B44" s="190" t="s">
        <v>263</v>
      </c>
      <c r="C44" s="166" t="s">
        <v>264</v>
      </c>
      <c r="D44" s="130">
        <f t="shared" si="9"/>
        <v>0</v>
      </c>
      <c r="E44" s="165"/>
      <c r="F44" s="165"/>
      <c r="G44" s="167"/>
      <c r="H44" s="220">
        <v>600000</v>
      </c>
      <c r="I44" s="25">
        <f t="shared" si="10"/>
        <v>0</v>
      </c>
      <c r="J44" s="167"/>
      <c r="K44" s="165"/>
      <c r="L44" s="25">
        <f t="shared" si="11"/>
        <v>0</v>
      </c>
      <c r="M44" s="167"/>
      <c r="N44" s="167"/>
      <c r="O44" s="167"/>
      <c r="P44" s="25">
        <f t="shared" si="12"/>
        <v>0</v>
      </c>
      <c r="Q44" s="167"/>
      <c r="R44" s="165"/>
      <c r="S44" s="165"/>
      <c r="T44" s="148">
        <f>SUM(U44,V44,W44)</f>
        <v>600000</v>
      </c>
      <c r="U44" s="148">
        <f t="shared" si="15"/>
        <v>600000</v>
      </c>
      <c r="V44" s="25">
        <f t="shared" si="14"/>
        <v>0</v>
      </c>
      <c r="W44" s="182"/>
    </row>
    <row r="45" spans="1:23" ht="42" customHeight="1">
      <c r="A45" s="319"/>
      <c r="B45" s="190" t="s">
        <v>253</v>
      </c>
      <c r="C45" s="166" t="s">
        <v>256</v>
      </c>
      <c r="D45" s="130">
        <v>0</v>
      </c>
      <c r="E45" s="165"/>
      <c r="F45" s="165"/>
      <c r="G45" s="167"/>
      <c r="H45" s="167">
        <v>587000</v>
      </c>
      <c r="I45" s="25">
        <f t="shared" si="10"/>
        <v>0</v>
      </c>
      <c r="J45" s="167"/>
      <c r="K45" s="165"/>
      <c r="L45" s="25">
        <f t="shared" si="11"/>
        <v>0</v>
      </c>
      <c r="M45" s="167"/>
      <c r="N45" s="167"/>
      <c r="O45" s="167"/>
      <c r="P45" s="25">
        <f t="shared" si="12"/>
        <v>0</v>
      </c>
      <c r="Q45" s="167"/>
      <c r="R45" s="165"/>
      <c r="S45" s="165"/>
      <c r="T45" s="148">
        <f>SUM(U45,V45,W45)</f>
        <v>587000</v>
      </c>
      <c r="U45" s="148">
        <f t="shared" si="15"/>
        <v>587000</v>
      </c>
      <c r="V45" s="25">
        <f t="shared" si="14"/>
        <v>0</v>
      </c>
      <c r="W45" s="182"/>
    </row>
    <row r="46" spans="1:23" ht="57" customHeight="1" thickBot="1">
      <c r="A46" s="320"/>
      <c r="B46" s="181" t="s">
        <v>208</v>
      </c>
      <c r="C46" s="158" t="s">
        <v>221</v>
      </c>
      <c r="D46" s="130">
        <f t="shared" si="9"/>
        <v>20000</v>
      </c>
      <c r="E46" s="138">
        <v>20000</v>
      </c>
      <c r="F46" s="138"/>
      <c r="G46" s="139"/>
      <c r="H46" s="139"/>
      <c r="I46" s="25">
        <f t="shared" si="10"/>
        <v>12.55</v>
      </c>
      <c r="J46" s="139">
        <v>12.55</v>
      </c>
      <c r="K46" s="138"/>
      <c r="L46" s="137">
        <f t="shared" si="11"/>
        <v>20012.55</v>
      </c>
      <c r="M46" s="139">
        <v>20000</v>
      </c>
      <c r="N46" s="139">
        <v>12.55</v>
      </c>
      <c r="O46" s="139"/>
      <c r="P46" s="137">
        <f t="shared" si="12"/>
        <v>0</v>
      </c>
      <c r="Q46" s="139"/>
      <c r="R46" s="138"/>
      <c r="S46" s="138"/>
      <c r="T46" s="155">
        <f t="shared" si="13"/>
        <v>0</v>
      </c>
      <c r="U46" s="155">
        <f t="shared" si="7"/>
        <v>0</v>
      </c>
      <c r="V46" s="137">
        <f t="shared" ref="V46:V54" si="16">F46+J46-N46</f>
        <v>0</v>
      </c>
      <c r="W46" s="140"/>
    </row>
    <row r="47" spans="1:23" ht="55.5" customHeight="1">
      <c r="A47" s="313" t="s">
        <v>237</v>
      </c>
      <c r="B47" s="103" t="s">
        <v>199</v>
      </c>
      <c r="C47" s="161" t="s">
        <v>222</v>
      </c>
      <c r="D47" s="104">
        <f t="shared" ref="D47:D55" si="17">E47</f>
        <v>60000</v>
      </c>
      <c r="E47" s="105">
        <v>60000</v>
      </c>
      <c r="F47" s="105"/>
      <c r="G47" s="122"/>
      <c r="H47" s="122"/>
      <c r="I47" s="104">
        <f>SUM(J47,K47)</f>
        <v>26.3</v>
      </c>
      <c r="J47" s="122">
        <v>26.3</v>
      </c>
      <c r="K47" s="105"/>
      <c r="L47" s="104">
        <f t="shared" ref="L47:L59" si="18">SUM(M47,N47,O47)</f>
        <v>60026.3</v>
      </c>
      <c r="M47" s="122">
        <v>60000</v>
      </c>
      <c r="N47" s="122">
        <v>26.3</v>
      </c>
      <c r="O47" s="122"/>
      <c r="P47" s="104">
        <f t="shared" ref="P47:P67" si="19">SUM(Q47,R47,S47)</f>
        <v>0</v>
      </c>
      <c r="Q47" s="122"/>
      <c r="R47" s="105"/>
      <c r="S47" s="105"/>
      <c r="T47" s="148">
        <f t="shared" ref="T47:T57" si="20">SUM(U47,V47,W47)</f>
        <v>0</v>
      </c>
      <c r="U47" s="148">
        <f t="shared" si="7"/>
        <v>0</v>
      </c>
      <c r="V47" s="104">
        <f t="shared" si="16"/>
        <v>0</v>
      </c>
      <c r="W47" s="104"/>
    </row>
    <row r="48" spans="1:23" ht="55.5" customHeight="1">
      <c r="A48" s="313"/>
      <c r="B48" s="196" t="s">
        <v>203</v>
      </c>
      <c r="C48" s="196" t="s">
        <v>223</v>
      </c>
      <c r="D48" s="197">
        <f t="shared" si="17"/>
        <v>12000</v>
      </c>
      <c r="E48" s="198">
        <v>12000</v>
      </c>
      <c r="F48" s="198"/>
      <c r="G48" s="198"/>
      <c r="H48" s="167"/>
      <c r="I48" s="197">
        <f>SUM(J48,K48)</f>
        <v>5.26</v>
      </c>
      <c r="J48" s="199">
        <v>5.26</v>
      </c>
      <c r="K48" s="198"/>
      <c r="L48" s="197">
        <f t="shared" si="18"/>
        <v>12005.26</v>
      </c>
      <c r="M48" s="199">
        <v>12000</v>
      </c>
      <c r="N48" s="199">
        <v>5.26</v>
      </c>
      <c r="O48" s="199"/>
      <c r="P48" s="197">
        <f t="shared" si="19"/>
        <v>0</v>
      </c>
      <c r="Q48" s="199"/>
      <c r="R48" s="198"/>
      <c r="S48" s="198"/>
      <c r="T48" s="200">
        <f t="shared" si="20"/>
        <v>0</v>
      </c>
      <c r="U48" s="200">
        <f t="shared" ref="U48:U53" si="21">(D48+H48)-M48-Q48</f>
        <v>0</v>
      </c>
      <c r="V48" s="197">
        <f t="shared" si="16"/>
        <v>0</v>
      </c>
      <c r="W48" s="197"/>
    </row>
    <row r="49" spans="1:23" ht="55.5" customHeight="1">
      <c r="A49" s="313"/>
      <c r="B49" s="196" t="s">
        <v>239</v>
      </c>
      <c r="C49" s="196" t="s">
        <v>240</v>
      </c>
      <c r="D49" s="197">
        <f t="shared" si="17"/>
        <v>0</v>
      </c>
      <c r="E49" s="198">
        <v>0</v>
      </c>
      <c r="F49" s="198"/>
      <c r="G49" s="198"/>
      <c r="H49" s="167">
        <v>1500000</v>
      </c>
      <c r="I49" s="197">
        <f>SUM(J48,K48)</f>
        <v>5.26</v>
      </c>
      <c r="J49" s="199"/>
      <c r="K49" s="198"/>
      <c r="L49" s="197">
        <f t="shared" si="18"/>
        <v>0</v>
      </c>
      <c r="M49" s="199"/>
      <c r="N49" s="199"/>
      <c r="O49" s="199"/>
      <c r="P49" s="197">
        <f t="shared" si="19"/>
        <v>0</v>
      </c>
      <c r="Q49" s="199"/>
      <c r="R49" s="198"/>
      <c r="S49" s="198"/>
      <c r="T49" s="200">
        <f t="shared" si="20"/>
        <v>1500000</v>
      </c>
      <c r="U49" s="200">
        <f t="shared" si="21"/>
        <v>1500000</v>
      </c>
      <c r="V49" s="197">
        <f t="shared" si="16"/>
        <v>0</v>
      </c>
      <c r="W49" s="197"/>
    </row>
    <row r="50" spans="1:23" ht="55.5" customHeight="1">
      <c r="A50" s="313"/>
      <c r="B50" s="196" t="s">
        <v>161</v>
      </c>
      <c r="C50" s="196" t="s">
        <v>160</v>
      </c>
      <c r="D50" s="197">
        <v>0</v>
      </c>
      <c r="E50" s="198"/>
      <c r="F50" s="198"/>
      <c r="G50" s="198"/>
      <c r="H50" s="167">
        <v>1000000</v>
      </c>
      <c r="I50" s="197">
        <f>SUM(J49,K49)</f>
        <v>0</v>
      </c>
      <c r="J50" s="199"/>
      <c r="K50" s="198"/>
      <c r="L50" s="197">
        <f t="shared" si="18"/>
        <v>0</v>
      </c>
      <c r="M50" s="199"/>
      <c r="N50" s="199"/>
      <c r="O50" s="199"/>
      <c r="P50" s="197">
        <f t="shared" si="19"/>
        <v>0</v>
      </c>
      <c r="Q50" s="199"/>
      <c r="R50" s="198"/>
      <c r="S50" s="198"/>
      <c r="T50" s="200">
        <f t="shared" si="20"/>
        <v>1000000</v>
      </c>
      <c r="U50" s="200">
        <f t="shared" si="21"/>
        <v>1000000</v>
      </c>
      <c r="V50" s="197">
        <f t="shared" si="16"/>
        <v>0</v>
      </c>
      <c r="W50" s="197"/>
    </row>
    <row r="51" spans="1:23" ht="55.5" customHeight="1">
      <c r="A51" s="313"/>
      <c r="B51" s="196" t="s">
        <v>162</v>
      </c>
      <c r="C51" s="196" t="s">
        <v>160</v>
      </c>
      <c r="D51" s="197">
        <v>0</v>
      </c>
      <c r="E51" s="198"/>
      <c r="F51" s="198"/>
      <c r="G51" s="198"/>
      <c r="H51" s="167">
        <v>1000000</v>
      </c>
      <c r="I51" s="197">
        <f>SUM(J50,K50)</f>
        <v>0</v>
      </c>
      <c r="J51" s="199"/>
      <c r="K51" s="198"/>
      <c r="L51" s="197">
        <f t="shared" si="18"/>
        <v>0</v>
      </c>
      <c r="M51" s="199"/>
      <c r="N51" s="199"/>
      <c r="O51" s="199"/>
      <c r="P51" s="197">
        <f t="shared" si="19"/>
        <v>0</v>
      </c>
      <c r="Q51" s="199"/>
      <c r="R51" s="198"/>
      <c r="S51" s="198"/>
      <c r="T51" s="200">
        <f t="shared" si="20"/>
        <v>1000000</v>
      </c>
      <c r="U51" s="200">
        <f t="shared" si="21"/>
        <v>1000000</v>
      </c>
      <c r="V51" s="197">
        <f t="shared" si="16"/>
        <v>0</v>
      </c>
      <c r="W51" s="197"/>
    </row>
    <row r="52" spans="1:23" ht="55.5" customHeight="1">
      <c r="A52" s="313"/>
      <c r="B52" s="196" t="s">
        <v>158</v>
      </c>
      <c r="C52" s="196" t="s">
        <v>159</v>
      </c>
      <c r="D52" s="197">
        <f t="shared" si="17"/>
        <v>0</v>
      </c>
      <c r="E52" s="198">
        <v>0</v>
      </c>
      <c r="F52" s="198"/>
      <c r="G52" s="198"/>
      <c r="H52" s="167">
        <v>1000000</v>
      </c>
      <c r="I52" s="197">
        <f>SUM(J52,K52)</f>
        <v>0</v>
      </c>
      <c r="J52" s="199"/>
      <c r="K52" s="198"/>
      <c r="L52" s="197">
        <f t="shared" si="18"/>
        <v>0</v>
      </c>
      <c r="M52" s="199"/>
      <c r="N52" s="199"/>
      <c r="O52" s="199"/>
      <c r="P52" s="197">
        <f t="shared" si="19"/>
        <v>0</v>
      </c>
      <c r="Q52" s="199"/>
      <c r="R52" s="198"/>
      <c r="S52" s="198"/>
      <c r="T52" s="200">
        <f t="shared" si="20"/>
        <v>1000000</v>
      </c>
      <c r="U52" s="200">
        <f t="shared" si="21"/>
        <v>1000000</v>
      </c>
      <c r="V52" s="197">
        <f t="shared" si="16"/>
        <v>0</v>
      </c>
      <c r="W52" s="197"/>
    </row>
    <row r="53" spans="1:23" ht="39.75" customHeight="1" thickBot="1">
      <c r="A53" s="313"/>
      <c r="B53" s="196" t="s">
        <v>238</v>
      </c>
      <c r="C53" s="251" t="s">
        <v>267</v>
      </c>
      <c r="D53" s="197">
        <f t="shared" si="17"/>
        <v>0</v>
      </c>
      <c r="E53" s="198">
        <v>0</v>
      </c>
      <c r="F53" s="198"/>
      <c r="G53" s="198"/>
      <c r="H53" s="167">
        <v>1000000</v>
      </c>
      <c r="I53" s="197">
        <f>SUM(J53,K53)</f>
        <v>0</v>
      </c>
      <c r="J53" s="199"/>
      <c r="K53" s="198"/>
      <c r="L53" s="197">
        <f t="shared" si="18"/>
        <v>0</v>
      </c>
      <c r="M53" s="199"/>
      <c r="N53" s="199"/>
      <c r="O53" s="199"/>
      <c r="P53" s="197">
        <f t="shared" si="19"/>
        <v>0</v>
      </c>
      <c r="Q53" s="199"/>
      <c r="R53" s="198"/>
      <c r="S53" s="198"/>
      <c r="T53" s="200">
        <f t="shared" si="20"/>
        <v>1000000</v>
      </c>
      <c r="U53" s="200">
        <f t="shared" si="21"/>
        <v>1000000</v>
      </c>
      <c r="V53" s="197">
        <f t="shared" si="16"/>
        <v>0</v>
      </c>
      <c r="W53" s="197"/>
    </row>
    <row r="54" spans="1:23" ht="38.25" customHeight="1" thickBot="1">
      <c r="A54" s="201" t="s">
        <v>182</v>
      </c>
      <c r="B54" s="175" t="s">
        <v>207</v>
      </c>
      <c r="C54" s="175" t="s">
        <v>224</v>
      </c>
      <c r="D54" s="176">
        <f t="shared" si="17"/>
        <v>35000</v>
      </c>
      <c r="E54" s="177">
        <v>35000</v>
      </c>
      <c r="F54" s="177"/>
      <c r="G54" s="177"/>
      <c r="H54" s="178"/>
      <c r="I54" s="176">
        <f>SUM(J54,K54)</f>
        <v>15.15</v>
      </c>
      <c r="J54" s="178">
        <v>15.15</v>
      </c>
      <c r="K54" s="177"/>
      <c r="L54" s="176">
        <f t="shared" si="18"/>
        <v>35015.15</v>
      </c>
      <c r="M54" s="178">
        <v>35000</v>
      </c>
      <c r="N54" s="178">
        <v>15.15</v>
      </c>
      <c r="O54" s="178"/>
      <c r="P54" s="176">
        <f t="shared" si="19"/>
        <v>0</v>
      </c>
      <c r="Q54" s="178"/>
      <c r="R54" s="177"/>
      <c r="S54" s="177"/>
      <c r="T54" s="179">
        <f t="shared" si="20"/>
        <v>0</v>
      </c>
      <c r="U54" s="179">
        <f t="shared" si="7"/>
        <v>0</v>
      </c>
      <c r="V54" s="176">
        <f t="shared" si="16"/>
        <v>0</v>
      </c>
      <c r="W54" s="180"/>
    </row>
    <row r="55" spans="1:23" ht="38.25" customHeight="1" thickBot="1">
      <c r="A55" s="174" t="s">
        <v>140</v>
      </c>
      <c r="B55" s="175"/>
      <c r="C55" s="175"/>
      <c r="D55" s="176">
        <f t="shared" si="17"/>
        <v>0</v>
      </c>
      <c r="E55" s="177"/>
      <c r="F55" s="177"/>
      <c r="G55" s="177"/>
      <c r="H55" s="178"/>
      <c r="I55" s="176"/>
      <c r="J55" s="178"/>
      <c r="K55" s="177"/>
      <c r="L55" s="176">
        <f t="shared" si="18"/>
        <v>0</v>
      </c>
      <c r="M55" s="178"/>
      <c r="N55" s="178"/>
      <c r="O55" s="178"/>
      <c r="P55" s="176">
        <f t="shared" si="19"/>
        <v>0</v>
      </c>
      <c r="Q55" s="178"/>
      <c r="R55" s="177"/>
      <c r="S55" s="177"/>
      <c r="T55" s="179">
        <f t="shared" si="20"/>
        <v>0</v>
      </c>
      <c r="U55" s="179">
        <f t="shared" si="7"/>
        <v>0</v>
      </c>
      <c r="V55" s="176"/>
      <c r="W55" s="180"/>
    </row>
    <row r="56" spans="1:23" ht="36.75" customHeight="1">
      <c r="A56" s="321" t="s">
        <v>236</v>
      </c>
      <c r="B56" s="132" t="s">
        <v>235</v>
      </c>
      <c r="C56" s="132" t="s">
        <v>225</v>
      </c>
      <c r="D56" s="225">
        <f>SUM(E56,F56,G56)</f>
        <v>15000</v>
      </c>
      <c r="E56" s="226">
        <v>15000</v>
      </c>
      <c r="F56" s="226"/>
      <c r="G56" s="226"/>
      <c r="H56" s="227"/>
      <c r="I56" s="225">
        <f t="shared" ref="I56:I66" si="22">SUM(J56,K56)</f>
        <v>9.49</v>
      </c>
      <c r="J56" s="227">
        <v>9.49</v>
      </c>
      <c r="K56" s="226"/>
      <c r="L56" s="192">
        <f t="shared" si="18"/>
        <v>15009.49</v>
      </c>
      <c r="M56" s="227">
        <v>15000</v>
      </c>
      <c r="N56" s="227">
        <v>9.49</v>
      </c>
      <c r="O56" s="227"/>
      <c r="P56" s="192">
        <f t="shared" si="19"/>
        <v>0</v>
      </c>
      <c r="Q56" s="227"/>
      <c r="R56" s="226"/>
      <c r="S56" s="226"/>
      <c r="T56" s="228">
        <f t="shared" si="20"/>
        <v>0</v>
      </c>
      <c r="U56" s="228">
        <f t="shared" si="7"/>
        <v>0</v>
      </c>
      <c r="V56" s="225">
        <f>F56+J56-N56</f>
        <v>0</v>
      </c>
      <c r="W56" s="229"/>
    </row>
    <row r="57" spans="1:23" ht="36.75" customHeight="1">
      <c r="A57" s="317"/>
      <c r="B57" s="170" t="s">
        <v>215</v>
      </c>
      <c r="C57" s="170" t="s">
        <v>226</v>
      </c>
      <c r="D57" s="171">
        <f>SUM(E57,F57,G57)</f>
        <v>30000</v>
      </c>
      <c r="E57" s="172">
        <v>30000</v>
      </c>
      <c r="F57" s="172"/>
      <c r="G57" s="172"/>
      <c r="H57" s="173"/>
      <c r="I57" s="171">
        <f t="shared" si="22"/>
        <v>18.989999999999998</v>
      </c>
      <c r="J57" s="173">
        <v>18.989999999999998</v>
      </c>
      <c r="K57" s="172"/>
      <c r="L57" s="168">
        <f t="shared" si="18"/>
        <v>30018.99</v>
      </c>
      <c r="M57" s="173">
        <v>30000</v>
      </c>
      <c r="N57" s="173">
        <v>18.989999999999998</v>
      </c>
      <c r="O57" s="173"/>
      <c r="P57" s="168">
        <f t="shared" si="19"/>
        <v>0</v>
      </c>
      <c r="Q57" s="173"/>
      <c r="R57" s="172"/>
      <c r="S57" s="172"/>
      <c r="T57" s="153">
        <f t="shared" si="20"/>
        <v>0</v>
      </c>
      <c r="U57" s="153">
        <f t="shared" si="7"/>
        <v>0</v>
      </c>
      <c r="V57" s="171">
        <f>F57+J57-N57</f>
        <v>0</v>
      </c>
      <c r="W57" s="230"/>
    </row>
    <row r="58" spans="1:23" ht="46.5" customHeight="1">
      <c r="A58" s="317"/>
      <c r="B58" s="151" t="s">
        <v>231</v>
      </c>
      <c r="C58" s="151" t="s">
        <v>232</v>
      </c>
      <c r="D58" s="171">
        <f>SUM(E58,F58,G58)</f>
        <v>350000</v>
      </c>
      <c r="E58" s="15">
        <v>350000</v>
      </c>
      <c r="F58" s="15"/>
      <c r="G58" s="15"/>
      <c r="H58" s="147"/>
      <c r="I58" s="25">
        <f t="shared" si="22"/>
        <v>221.51</v>
      </c>
      <c r="J58" s="122">
        <v>221.51</v>
      </c>
      <c r="K58" s="15"/>
      <c r="L58" s="25">
        <f t="shared" si="18"/>
        <v>350221.51</v>
      </c>
      <c r="M58" s="122">
        <v>350000</v>
      </c>
      <c r="N58" s="122">
        <v>221.51</v>
      </c>
      <c r="O58" s="147"/>
      <c r="P58" s="25">
        <f t="shared" si="19"/>
        <v>0</v>
      </c>
      <c r="Q58" s="147"/>
      <c r="R58" s="15"/>
      <c r="S58" s="15"/>
      <c r="T58" s="148">
        <f t="shared" ref="T58:T70" si="23">SUM(U58,V58,W58)</f>
        <v>0</v>
      </c>
      <c r="U58" s="148">
        <f t="shared" si="7"/>
        <v>0</v>
      </c>
      <c r="V58" s="25">
        <f t="shared" ref="V58:V70" si="24">F58+J58-N58</f>
        <v>0</v>
      </c>
      <c r="W58" s="154"/>
    </row>
    <row r="59" spans="1:23" ht="46.5" customHeight="1">
      <c r="A59" s="317"/>
      <c r="B59" s="151" t="s">
        <v>201</v>
      </c>
      <c r="C59" s="151" t="s">
        <v>227</v>
      </c>
      <c r="D59" s="171">
        <f>SUM(E59,F59,G59)</f>
        <v>6000</v>
      </c>
      <c r="E59" s="15">
        <v>6000</v>
      </c>
      <c r="F59" s="15"/>
      <c r="G59" s="15"/>
      <c r="H59" s="147"/>
      <c r="I59" s="25">
        <f t="shared" si="22"/>
        <v>0.89</v>
      </c>
      <c r="J59" s="122">
        <v>0.89</v>
      </c>
      <c r="K59" s="147"/>
      <c r="L59" s="25">
        <f t="shared" si="18"/>
        <v>6000.89</v>
      </c>
      <c r="M59" s="122">
        <v>6000</v>
      </c>
      <c r="N59" s="122">
        <v>0.89</v>
      </c>
      <c r="O59" s="147"/>
      <c r="P59" s="25">
        <f t="shared" si="19"/>
        <v>0</v>
      </c>
      <c r="Q59" s="147"/>
      <c r="R59" s="15"/>
      <c r="S59" s="15"/>
      <c r="T59" s="148">
        <f t="shared" si="23"/>
        <v>0</v>
      </c>
      <c r="U59" s="148">
        <f t="shared" si="7"/>
        <v>0</v>
      </c>
      <c r="V59" s="25">
        <f t="shared" si="24"/>
        <v>0</v>
      </c>
      <c r="W59" s="154"/>
    </row>
    <row r="60" spans="1:23" ht="46.5" customHeight="1">
      <c r="A60" s="317"/>
      <c r="B60" s="166" t="s">
        <v>204</v>
      </c>
      <c r="C60" s="166" t="s">
        <v>228</v>
      </c>
      <c r="D60" s="168">
        <f>SUM(E60,F60,G60)</f>
        <v>21810</v>
      </c>
      <c r="E60" s="165">
        <v>21810</v>
      </c>
      <c r="F60" s="165"/>
      <c r="G60" s="165"/>
      <c r="H60" s="167"/>
      <c r="I60" s="202">
        <f t="shared" si="22"/>
        <v>13.8</v>
      </c>
      <c r="J60" s="199">
        <v>13.8</v>
      </c>
      <c r="K60" s="165"/>
      <c r="L60" s="202">
        <f t="shared" ref="L60:L67" si="25">SUM(M60,N60,O60)</f>
        <v>21823.8</v>
      </c>
      <c r="M60" s="199">
        <v>21810</v>
      </c>
      <c r="N60" s="199">
        <v>13.8</v>
      </c>
      <c r="O60" s="167"/>
      <c r="P60" s="202">
        <f t="shared" ref="P60:P66" si="26">SUM(Q60,R60,S60)</f>
        <v>0</v>
      </c>
      <c r="Q60" s="167"/>
      <c r="R60" s="165"/>
      <c r="S60" s="165"/>
      <c r="T60" s="200">
        <f t="shared" si="23"/>
        <v>0</v>
      </c>
      <c r="U60" s="200">
        <f t="shared" ref="U60:U66" si="27">(D60+H60)-M60-Q60</f>
        <v>0</v>
      </c>
      <c r="V60" s="202">
        <f t="shared" ref="V60:V66" si="28">F60+J60-N60</f>
        <v>0</v>
      </c>
      <c r="W60" s="182"/>
    </row>
    <row r="61" spans="1:23" ht="46.5" customHeight="1">
      <c r="A61" s="317"/>
      <c r="B61" s="166" t="s">
        <v>245</v>
      </c>
      <c r="C61" s="166" t="s">
        <v>248</v>
      </c>
      <c r="D61" s="168">
        <v>0</v>
      </c>
      <c r="E61" s="165"/>
      <c r="F61" s="165"/>
      <c r="G61" s="165"/>
      <c r="H61" s="167">
        <v>709000</v>
      </c>
      <c r="I61" s="202">
        <f t="shared" si="22"/>
        <v>0</v>
      </c>
      <c r="J61" s="199"/>
      <c r="K61" s="167"/>
      <c r="L61" s="202">
        <f t="shared" si="25"/>
        <v>0</v>
      </c>
      <c r="M61" s="199"/>
      <c r="N61" s="199"/>
      <c r="O61" s="167"/>
      <c r="P61" s="202">
        <f t="shared" si="26"/>
        <v>0</v>
      </c>
      <c r="Q61" s="167"/>
      <c r="R61" s="165"/>
      <c r="S61" s="165"/>
      <c r="T61" s="200">
        <f t="shared" si="23"/>
        <v>709000</v>
      </c>
      <c r="U61" s="200">
        <f t="shared" si="27"/>
        <v>709000</v>
      </c>
      <c r="V61" s="202">
        <f t="shared" si="28"/>
        <v>0</v>
      </c>
      <c r="W61" s="182"/>
    </row>
    <row r="62" spans="1:23" ht="46.5" customHeight="1">
      <c r="A62" s="317"/>
      <c r="B62" s="166" t="s">
        <v>251</v>
      </c>
      <c r="C62" s="166" t="s">
        <v>252</v>
      </c>
      <c r="D62" s="168">
        <v>0</v>
      </c>
      <c r="E62" s="165"/>
      <c r="F62" s="165"/>
      <c r="G62" s="165"/>
      <c r="H62" s="167">
        <v>300000</v>
      </c>
      <c r="I62" s="202">
        <f t="shared" si="22"/>
        <v>0</v>
      </c>
      <c r="J62" s="199"/>
      <c r="K62" s="167"/>
      <c r="L62" s="202">
        <f t="shared" si="25"/>
        <v>300000</v>
      </c>
      <c r="M62" s="252">
        <v>300000</v>
      </c>
      <c r="N62" s="199"/>
      <c r="O62" s="167"/>
      <c r="P62" s="202">
        <f t="shared" si="26"/>
        <v>0</v>
      </c>
      <c r="Q62" s="167"/>
      <c r="R62" s="165"/>
      <c r="S62" s="165"/>
      <c r="T62" s="200">
        <f t="shared" si="23"/>
        <v>0</v>
      </c>
      <c r="U62" s="200">
        <f t="shared" si="27"/>
        <v>0</v>
      </c>
      <c r="V62" s="202">
        <f t="shared" si="28"/>
        <v>0</v>
      </c>
      <c r="W62" s="182"/>
    </row>
    <row r="63" spans="1:23" ht="46.5" customHeight="1">
      <c r="A63" s="317"/>
      <c r="B63" s="166" t="s">
        <v>257</v>
      </c>
      <c r="C63" s="166" t="s">
        <v>258</v>
      </c>
      <c r="D63" s="168">
        <v>0</v>
      </c>
      <c r="E63" s="165"/>
      <c r="F63" s="165"/>
      <c r="G63" s="165"/>
      <c r="H63" s="167">
        <v>416000</v>
      </c>
      <c r="I63" s="202">
        <f t="shared" si="22"/>
        <v>0</v>
      </c>
      <c r="J63" s="199"/>
      <c r="K63" s="167"/>
      <c r="L63" s="202">
        <f t="shared" si="25"/>
        <v>0</v>
      </c>
      <c r="M63" s="199"/>
      <c r="N63" s="199"/>
      <c r="O63" s="167"/>
      <c r="P63" s="202">
        <f t="shared" si="26"/>
        <v>0</v>
      </c>
      <c r="Q63" s="167"/>
      <c r="R63" s="165"/>
      <c r="S63" s="165"/>
      <c r="T63" s="200">
        <f t="shared" si="23"/>
        <v>416000</v>
      </c>
      <c r="U63" s="200">
        <f t="shared" si="27"/>
        <v>416000</v>
      </c>
      <c r="V63" s="202">
        <f t="shared" si="28"/>
        <v>0</v>
      </c>
      <c r="W63" s="182"/>
    </row>
    <row r="64" spans="1:23" ht="46.5" customHeight="1">
      <c r="A64" s="317"/>
      <c r="B64" s="166" t="s">
        <v>259</v>
      </c>
      <c r="C64" s="166" t="s">
        <v>260</v>
      </c>
      <c r="D64" s="168">
        <v>0</v>
      </c>
      <c r="E64" s="165"/>
      <c r="F64" s="165"/>
      <c r="G64" s="165"/>
      <c r="H64" s="167">
        <v>700000</v>
      </c>
      <c r="I64" s="202">
        <f t="shared" si="22"/>
        <v>0</v>
      </c>
      <c r="J64" s="199"/>
      <c r="K64" s="167"/>
      <c r="L64" s="202">
        <f t="shared" si="25"/>
        <v>700000</v>
      </c>
      <c r="M64" s="252">
        <v>700000</v>
      </c>
      <c r="N64" s="199"/>
      <c r="O64" s="167"/>
      <c r="P64" s="202">
        <f t="shared" si="26"/>
        <v>0</v>
      </c>
      <c r="Q64" s="167"/>
      <c r="R64" s="165"/>
      <c r="S64" s="165"/>
      <c r="T64" s="200">
        <f t="shared" si="23"/>
        <v>0</v>
      </c>
      <c r="U64" s="200">
        <f t="shared" si="27"/>
        <v>0</v>
      </c>
      <c r="V64" s="202">
        <f t="shared" si="28"/>
        <v>0</v>
      </c>
      <c r="W64" s="182"/>
    </row>
    <row r="65" spans="1:23" ht="46.5" customHeight="1">
      <c r="A65" s="317"/>
      <c r="B65" s="166" t="s">
        <v>261</v>
      </c>
      <c r="C65" s="166" t="s">
        <v>262</v>
      </c>
      <c r="D65" s="168">
        <v>0</v>
      </c>
      <c r="E65" s="165"/>
      <c r="F65" s="165"/>
      <c r="G65" s="165"/>
      <c r="H65" s="220">
        <v>2004600</v>
      </c>
      <c r="I65" s="202">
        <f t="shared" si="22"/>
        <v>0</v>
      </c>
      <c r="J65" s="199"/>
      <c r="K65" s="167"/>
      <c r="L65" s="202">
        <f t="shared" si="25"/>
        <v>0</v>
      </c>
      <c r="M65" s="199"/>
      <c r="N65" s="199"/>
      <c r="O65" s="167"/>
      <c r="P65" s="202">
        <f t="shared" si="26"/>
        <v>0</v>
      </c>
      <c r="Q65" s="167"/>
      <c r="R65" s="165"/>
      <c r="S65" s="165"/>
      <c r="T65" s="200">
        <f t="shared" si="23"/>
        <v>2004600</v>
      </c>
      <c r="U65" s="200">
        <f t="shared" si="27"/>
        <v>2004600</v>
      </c>
      <c r="V65" s="202">
        <f t="shared" si="28"/>
        <v>0</v>
      </c>
      <c r="W65" s="182"/>
    </row>
    <row r="66" spans="1:23" ht="46.5" customHeight="1">
      <c r="A66" s="317"/>
      <c r="B66" s="166" t="s">
        <v>173</v>
      </c>
      <c r="C66" s="166" t="s">
        <v>174</v>
      </c>
      <c r="D66" s="168">
        <v>0</v>
      </c>
      <c r="E66" s="165"/>
      <c r="F66" s="165"/>
      <c r="G66" s="165"/>
      <c r="H66" s="220">
        <v>414600</v>
      </c>
      <c r="I66" s="202">
        <f t="shared" si="22"/>
        <v>0</v>
      </c>
      <c r="J66" s="199"/>
      <c r="K66" s="167"/>
      <c r="L66" s="202">
        <f t="shared" si="25"/>
        <v>414600</v>
      </c>
      <c r="M66" s="252">
        <v>414600</v>
      </c>
      <c r="N66" s="199"/>
      <c r="O66" s="167"/>
      <c r="P66" s="202">
        <f t="shared" si="26"/>
        <v>0</v>
      </c>
      <c r="Q66" s="167"/>
      <c r="R66" s="165"/>
      <c r="S66" s="165"/>
      <c r="T66" s="200">
        <f t="shared" si="23"/>
        <v>0</v>
      </c>
      <c r="U66" s="200">
        <f t="shared" si="27"/>
        <v>0</v>
      </c>
      <c r="V66" s="202">
        <f t="shared" si="28"/>
        <v>0</v>
      </c>
      <c r="W66" s="182"/>
    </row>
    <row r="67" spans="1:23" ht="46.5" customHeight="1" thickBot="1">
      <c r="A67" s="318"/>
      <c r="B67" s="158" t="s">
        <v>246</v>
      </c>
      <c r="C67" s="158" t="s">
        <v>247</v>
      </c>
      <c r="D67" s="231">
        <v>0</v>
      </c>
      <c r="E67" s="138"/>
      <c r="F67" s="138"/>
      <c r="G67" s="138"/>
      <c r="H67" s="139">
        <v>590000</v>
      </c>
      <c r="I67" s="137">
        <f>SUM(J67,K67)</f>
        <v>0</v>
      </c>
      <c r="J67" s="232"/>
      <c r="K67" s="138"/>
      <c r="L67" s="137">
        <f t="shared" si="25"/>
        <v>590000</v>
      </c>
      <c r="M67" s="253">
        <v>590000</v>
      </c>
      <c r="N67" s="232"/>
      <c r="O67" s="139"/>
      <c r="P67" s="137">
        <f t="shared" si="19"/>
        <v>0</v>
      </c>
      <c r="Q67" s="139"/>
      <c r="R67" s="138"/>
      <c r="S67" s="138"/>
      <c r="T67" s="155">
        <f t="shared" si="23"/>
        <v>0</v>
      </c>
      <c r="U67" s="155">
        <f t="shared" si="7"/>
        <v>0</v>
      </c>
      <c r="V67" s="137">
        <f t="shared" si="24"/>
        <v>0</v>
      </c>
      <c r="W67" s="140"/>
    </row>
    <row r="68" spans="1:23" ht="52.5" customHeight="1" thickBot="1">
      <c r="A68" s="317" t="s">
        <v>183</v>
      </c>
      <c r="B68" s="170" t="s">
        <v>209</v>
      </c>
      <c r="C68" s="170" t="s">
        <v>229</v>
      </c>
      <c r="D68" s="168">
        <f>SUM(E68,F68,G68)</f>
        <v>95000</v>
      </c>
      <c r="E68" s="221">
        <v>95000</v>
      </c>
      <c r="F68" s="221"/>
      <c r="G68" s="221"/>
      <c r="H68" s="222"/>
      <c r="I68" s="223"/>
      <c r="J68" s="222">
        <v>59.6</v>
      </c>
      <c r="K68" s="221"/>
      <c r="L68" s="223"/>
      <c r="M68" s="222">
        <v>95000</v>
      </c>
      <c r="N68" s="222">
        <v>59.6</v>
      </c>
      <c r="O68" s="222"/>
      <c r="P68" s="223"/>
      <c r="Q68" s="222"/>
      <c r="R68" s="221"/>
      <c r="S68" s="221"/>
      <c r="T68" s="153">
        <f t="shared" si="23"/>
        <v>0</v>
      </c>
      <c r="U68" s="224">
        <f t="shared" si="7"/>
        <v>0</v>
      </c>
      <c r="V68" s="130">
        <f t="shared" si="24"/>
        <v>0</v>
      </c>
      <c r="W68" s="169"/>
    </row>
    <row r="69" spans="1:23" ht="52.5" customHeight="1" thickBot="1">
      <c r="A69" s="317"/>
      <c r="B69" s="191" t="s">
        <v>216</v>
      </c>
      <c r="C69" s="191" t="s">
        <v>230</v>
      </c>
      <c r="D69" s="192">
        <f>SUM(E69,F69,G69)</f>
        <v>170000</v>
      </c>
      <c r="E69" s="105">
        <v>170000</v>
      </c>
      <c r="F69" s="105"/>
      <c r="G69" s="105"/>
      <c r="H69" s="122"/>
      <c r="I69" s="130">
        <f>SUM(J69,K69)</f>
        <v>106.66</v>
      </c>
      <c r="J69" s="122">
        <v>106.66</v>
      </c>
      <c r="K69" s="105"/>
      <c r="L69" s="130">
        <f>SUM(M69,N69,O69)</f>
        <v>170106.66</v>
      </c>
      <c r="M69" s="122">
        <v>170000</v>
      </c>
      <c r="N69" s="122">
        <v>106.66</v>
      </c>
      <c r="O69" s="122"/>
      <c r="P69" s="130">
        <f>SUM(Q69,R69,S69)</f>
        <v>0</v>
      </c>
      <c r="Q69" s="122"/>
      <c r="R69" s="105"/>
      <c r="S69" s="105"/>
      <c r="T69" s="153">
        <f t="shared" si="23"/>
        <v>0</v>
      </c>
      <c r="U69" s="153">
        <f t="shared" si="7"/>
        <v>0</v>
      </c>
      <c r="V69" s="130">
        <f t="shared" si="24"/>
        <v>0</v>
      </c>
      <c r="W69" s="169"/>
    </row>
    <row r="70" spans="1:23" ht="52.5" customHeight="1" thickBot="1">
      <c r="A70" s="318"/>
      <c r="B70" s="204" t="s">
        <v>152</v>
      </c>
      <c r="C70" s="204" t="s">
        <v>153</v>
      </c>
      <c r="D70" s="192">
        <f>SUM(E70,F70,G70)</f>
        <v>1000000</v>
      </c>
      <c r="E70" s="209">
        <v>1000000</v>
      </c>
      <c r="F70" s="209"/>
      <c r="G70" s="209"/>
      <c r="H70" s="208"/>
      <c r="I70" s="205">
        <f>SUM(J70,K70)</f>
        <v>0</v>
      </c>
      <c r="J70" s="208"/>
      <c r="K70" s="209"/>
      <c r="L70" s="205">
        <f>SUM(M70,N70,O70)</f>
        <v>0</v>
      </c>
      <c r="M70" s="208"/>
      <c r="N70" s="208"/>
      <c r="O70" s="208"/>
      <c r="P70" s="205">
        <f>SUM(Q70,R70,S70)</f>
        <v>0</v>
      </c>
      <c r="Q70" s="208"/>
      <c r="R70" s="209"/>
      <c r="S70" s="209"/>
      <c r="T70" s="206">
        <f t="shared" si="23"/>
        <v>1000000</v>
      </c>
      <c r="U70" s="206">
        <f t="shared" si="7"/>
        <v>1000000</v>
      </c>
      <c r="V70" s="205">
        <f t="shared" si="24"/>
        <v>0</v>
      </c>
      <c r="W70" s="207"/>
    </row>
    <row r="71" spans="1:23">
      <c r="A71" s="314" t="s">
        <v>27</v>
      </c>
      <c r="B71" s="315"/>
      <c r="C71" s="316"/>
      <c r="D71" s="203">
        <f t="shared" ref="D71:W71" si="29">SUM(D27:D70)</f>
        <v>3357060</v>
      </c>
      <c r="E71" s="203">
        <f t="shared" si="29"/>
        <v>3357060</v>
      </c>
      <c r="F71" s="203">
        <f t="shared" si="29"/>
        <v>0</v>
      </c>
      <c r="G71" s="203">
        <f t="shared" si="29"/>
        <v>0</v>
      </c>
      <c r="H71" s="203">
        <f t="shared" si="29"/>
        <v>19837800</v>
      </c>
      <c r="I71" s="203">
        <f t="shared" si="29"/>
        <v>1400.79</v>
      </c>
      <c r="J71" s="203">
        <f t="shared" si="29"/>
        <v>1455.1299999999999</v>
      </c>
      <c r="K71" s="203">
        <f t="shared" si="29"/>
        <v>0</v>
      </c>
      <c r="L71" s="203">
        <f t="shared" si="29"/>
        <v>6238855.5300000012</v>
      </c>
      <c r="M71" s="203">
        <f t="shared" si="29"/>
        <v>6332460</v>
      </c>
      <c r="N71" s="203">
        <f t="shared" si="29"/>
        <v>1455.1299999999999</v>
      </c>
      <c r="O71" s="203">
        <f t="shared" si="29"/>
        <v>0</v>
      </c>
      <c r="P71" s="203">
        <f t="shared" si="29"/>
        <v>0</v>
      </c>
      <c r="Q71" s="203">
        <f t="shared" si="29"/>
        <v>0</v>
      </c>
      <c r="R71" s="203">
        <f t="shared" si="29"/>
        <v>0</v>
      </c>
      <c r="S71" s="203">
        <f t="shared" si="29"/>
        <v>0</v>
      </c>
      <c r="T71" s="203">
        <f t="shared" si="29"/>
        <v>16862400</v>
      </c>
      <c r="U71" s="203">
        <f t="shared" si="29"/>
        <v>16862400</v>
      </c>
      <c r="V71" s="203">
        <f t="shared" si="29"/>
        <v>0</v>
      </c>
      <c r="W71" s="203">
        <f t="shared" si="29"/>
        <v>0</v>
      </c>
    </row>
    <row r="72" spans="1:23" ht="15" customHeight="1">
      <c r="A72" s="288" t="s">
        <v>72</v>
      </c>
      <c r="B72" s="289"/>
      <c r="C72" s="290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22"/>
      <c r="O72" s="15"/>
      <c r="P72" s="15"/>
      <c r="Q72" s="15"/>
      <c r="R72" s="15"/>
      <c r="S72" s="15"/>
      <c r="T72" s="15"/>
      <c r="U72" s="15"/>
      <c r="V72" s="15"/>
      <c r="W72" s="15"/>
    </row>
    <row r="73" spans="1:23" s="97" customFormat="1" ht="14.25">
      <c r="A73" s="310" t="s">
        <v>73</v>
      </c>
      <c r="B73" s="311"/>
      <c r="C73" s="312"/>
      <c r="D73" s="98">
        <f t="shared" ref="D73:W73" si="30">SUM(D11,D17,D24,D71)</f>
        <v>7338560</v>
      </c>
      <c r="E73" s="98">
        <f t="shared" si="30"/>
        <v>7338560</v>
      </c>
      <c r="F73" s="98">
        <f t="shared" si="30"/>
        <v>0</v>
      </c>
      <c r="G73" s="98">
        <f t="shared" si="30"/>
        <v>0</v>
      </c>
      <c r="H73" s="98">
        <f t="shared" si="30"/>
        <v>19837800</v>
      </c>
      <c r="I73" s="98">
        <f t="shared" si="30"/>
        <v>1400.79</v>
      </c>
      <c r="J73" s="98">
        <f t="shared" si="30"/>
        <v>1455.1299999999999</v>
      </c>
      <c r="K73" s="98">
        <f t="shared" si="30"/>
        <v>0</v>
      </c>
      <c r="L73" s="98">
        <f t="shared" si="30"/>
        <v>6238855.5300000012</v>
      </c>
      <c r="M73" s="98">
        <f t="shared" si="30"/>
        <v>6332460</v>
      </c>
      <c r="N73" s="98">
        <f t="shared" si="30"/>
        <v>1455.1299999999999</v>
      </c>
      <c r="O73" s="98">
        <f t="shared" si="30"/>
        <v>0</v>
      </c>
      <c r="P73" s="98">
        <f t="shared" si="30"/>
        <v>0</v>
      </c>
      <c r="Q73" s="98">
        <f t="shared" si="30"/>
        <v>0</v>
      </c>
      <c r="R73" s="98">
        <f t="shared" si="30"/>
        <v>0</v>
      </c>
      <c r="S73" s="98">
        <f t="shared" si="30"/>
        <v>0</v>
      </c>
      <c r="T73" s="98">
        <f t="shared" si="30"/>
        <v>20843900</v>
      </c>
      <c r="U73" s="98">
        <f t="shared" si="30"/>
        <v>20843900</v>
      </c>
      <c r="V73" s="98">
        <f t="shared" si="30"/>
        <v>0</v>
      </c>
      <c r="W73" s="98">
        <f t="shared" si="30"/>
        <v>0</v>
      </c>
    </row>
    <row r="74" spans="1:23" ht="25.9" customHeight="1">
      <c r="A74" s="293" t="s">
        <v>74</v>
      </c>
      <c r="B74" s="294"/>
      <c r="C74" s="29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>
      <c r="A75" s="1" t="s">
        <v>43</v>
      </c>
    </row>
    <row r="76" spans="1:23">
      <c r="A76" s="1" t="s">
        <v>75</v>
      </c>
    </row>
    <row r="77" spans="1:23">
      <c r="A77" s="1" t="s">
        <v>76</v>
      </c>
    </row>
    <row r="81" spans="1:5" ht="18.75">
      <c r="A81" s="110" t="s">
        <v>103</v>
      </c>
      <c r="B81" s="111"/>
      <c r="C81" s="112"/>
      <c r="D81" s="112"/>
      <c r="E81" s="111" t="s">
        <v>101</v>
      </c>
    </row>
    <row r="82" spans="1:5" ht="18.75">
      <c r="A82" s="110"/>
      <c r="B82" s="111"/>
      <c r="C82" s="112"/>
      <c r="D82" s="112"/>
      <c r="E82" s="111"/>
    </row>
    <row r="83" spans="1:5" ht="18.75">
      <c r="A83" s="112"/>
      <c r="B83" s="112"/>
      <c r="C83" s="112"/>
      <c r="D83" s="112"/>
      <c r="E83" s="112"/>
    </row>
    <row r="84" spans="1:5" ht="18.75">
      <c r="A84" s="113" t="s">
        <v>102</v>
      </c>
      <c r="B84" s="114"/>
      <c r="C84" s="112"/>
      <c r="D84" s="112"/>
      <c r="E84" s="114" t="s">
        <v>188</v>
      </c>
    </row>
  </sheetData>
  <mergeCells count="42">
    <mergeCell ref="A37:A46"/>
    <mergeCell ref="A56:A67"/>
    <mergeCell ref="B8:W8"/>
    <mergeCell ref="A26:W26"/>
    <mergeCell ref="A25:C25"/>
    <mergeCell ref="A24:C24"/>
    <mergeCell ref="A19:W19"/>
    <mergeCell ref="A27:A32"/>
    <mergeCell ref="A21:A23"/>
    <mergeCell ref="A33:A36"/>
    <mergeCell ref="A74:C74"/>
    <mergeCell ref="A73:C73"/>
    <mergeCell ref="A72:C72"/>
    <mergeCell ref="A47:A53"/>
    <mergeCell ref="A71:C71"/>
    <mergeCell ref="A68:A70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91</v>
      </c>
    </row>
    <row r="4" spans="1:14" ht="231.6" customHeight="1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61" t="s">
        <v>93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3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64" t="s">
        <v>36</v>
      </c>
      <c r="B10" s="265"/>
      <c r="C10" s="265"/>
      <c r="D10" s="266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61" t="s">
        <v>94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3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64" t="s">
        <v>37</v>
      </c>
      <c r="B15" s="265"/>
      <c r="C15" s="265"/>
      <c r="D15" s="266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29" t="s">
        <v>92</v>
      </c>
      <c r="B17" s="330"/>
      <c r="C17" s="330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95</v>
      </c>
    </row>
    <row r="21" spans="1:14">
      <c r="A21" s="1" t="s">
        <v>96</v>
      </c>
    </row>
    <row r="24" spans="1:14" ht="15.75">
      <c r="A24" s="106" t="s">
        <v>103</v>
      </c>
      <c r="B24" s="107"/>
      <c r="C24" s="4"/>
      <c r="D24" s="4"/>
      <c r="E24" s="107" t="s">
        <v>184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102</v>
      </c>
      <c r="B27" s="108"/>
      <c r="C27" s="4"/>
      <c r="D27" s="4"/>
      <c r="E27" s="108" t="s">
        <v>188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37" sqref="B37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106</v>
      </c>
    </row>
    <row r="2" spans="1:26" ht="20.25" customHeight="1">
      <c r="A2" s="367" t="s">
        <v>172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107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108</v>
      </c>
    </row>
    <row r="6" spans="1:26" ht="15" customHeight="1">
      <c r="A6" s="368" t="s">
        <v>109</v>
      </c>
      <c r="B6" s="370" t="s">
        <v>110</v>
      </c>
      <c r="C6" s="350" t="s">
        <v>111</v>
      </c>
      <c r="D6" s="373" t="s">
        <v>112</v>
      </c>
      <c r="E6" s="354" t="s">
        <v>113</v>
      </c>
      <c r="F6" s="362"/>
      <c r="G6" s="362"/>
      <c r="H6" s="363"/>
      <c r="I6" s="373" t="s">
        <v>114</v>
      </c>
      <c r="J6" s="354" t="s">
        <v>115</v>
      </c>
      <c r="K6" s="354" t="s">
        <v>116</v>
      </c>
      <c r="L6" s="378"/>
      <c r="M6" s="355"/>
      <c r="N6" s="397" t="s">
        <v>117</v>
      </c>
      <c r="O6" s="398"/>
      <c r="P6" s="399"/>
      <c r="Q6" s="354" t="s">
        <v>118</v>
      </c>
      <c r="R6" s="378"/>
      <c r="S6" s="355"/>
      <c r="T6" s="354" t="s">
        <v>179</v>
      </c>
      <c r="U6" s="355"/>
      <c r="V6" s="380" t="s">
        <v>234</v>
      </c>
      <c r="W6" s="381"/>
      <c r="X6" s="382"/>
      <c r="Y6" s="382"/>
      <c r="Z6" s="394" t="s">
        <v>178</v>
      </c>
    </row>
    <row r="7" spans="1:26" ht="12" customHeight="1" thickBot="1">
      <c r="A7" s="369"/>
      <c r="B7" s="371"/>
      <c r="C7" s="372"/>
      <c r="D7" s="374"/>
      <c r="E7" s="364"/>
      <c r="F7" s="365"/>
      <c r="G7" s="365"/>
      <c r="H7" s="366"/>
      <c r="I7" s="374"/>
      <c r="J7" s="356"/>
      <c r="K7" s="358"/>
      <c r="L7" s="379"/>
      <c r="M7" s="359"/>
      <c r="N7" s="400"/>
      <c r="O7" s="401"/>
      <c r="P7" s="402"/>
      <c r="Q7" s="388"/>
      <c r="R7" s="389"/>
      <c r="S7" s="390"/>
      <c r="T7" s="356"/>
      <c r="U7" s="357"/>
      <c r="V7" s="383"/>
      <c r="W7" s="384"/>
      <c r="X7" s="385"/>
      <c r="Y7" s="385"/>
      <c r="Z7" s="395"/>
    </row>
    <row r="8" spans="1:26" ht="15.75" customHeight="1" thickBot="1">
      <c r="A8" s="369"/>
      <c r="B8" s="371"/>
      <c r="C8" s="372"/>
      <c r="D8" s="374"/>
      <c r="E8" s="368" t="s">
        <v>119</v>
      </c>
      <c r="F8" s="375" t="s">
        <v>5</v>
      </c>
      <c r="G8" s="376"/>
      <c r="H8" s="377"/>
      <c r="I8" s="374"/>
      <c r="J8" s="372"/>
      <c r="K8" s="348" t="s">
        <v>120</v>
      </c>
      <c r="L8" s="360" t="s">
        <v>121</v>
      </c>
      <c r="M8" s="350" t="s">
        <v>122</v>
      </c>
      <c r="N8" s="348" t="s">
        <v>120</v>
      </c>
      <c r="O8" s="350" t="s">
        <v>121</v>
      </c>
      <c r="P8" s="352" t="s">
        <v>122</v>
      </c>
      <c r="Q8" s="348" t="s">
        <v>120</v>
      </c>
      <c r="R8" s="350" t="s">
        <v>121</v>
      </c>
      <c r="S8" s="352" t="s">
        <v>122</v>
      </c>
      <c r="T8" s="358"/>
      <c r="U8" s="359"/>
      <c r="V8" s="386" t="s">
        <v>119</v>
      </c>
      <c r="W8" s="375" t="s">
        <v>5</v>
      </c>
      <c r="X8" s="376"/>
      <c r="Y8" s="403"/>
      <c r="Z8" s="395"/>
    </row>
    <row r="9" spans="1:26" ht="23.25" customHeight="1" thickBot="1">
      <c r="A9" s="361"/>
      <c r="B9" s="371"/>
      <c r="C9" s="351"/>
      <c r="D9" s="349"/>
      <c r="E9" s="361"/>
      <c r="F9" s="36" t="s">
        <v>120</v>
      </c>
      <c r="G9" s="37" t="s">
        <v>121</v>
      </c>
      <c r="H9" s="37" t="s">
        <v>122</v>
      </c>
      <c r="I9" s="349"/>
      <c r="J9" s="372"/>
      <c r="K9" s="349"/>
      <c r="L9" s="361"/>
      <c r="M9" s="351"/>
      <c r="N9" s="349"/>
      <c r="O9" s="351"/>
      <c r="P9" s="353"/>
      <c r="Q9" s="349"/>
      <c r="R9" s="351"/>
      <c r="S9" s="353"/>
      <c r="T9" s="38" t="s">
        <v>121</v>
      </c>
      <c r="U9" s="39" t="s">
        <v>122</v>
      </c>
      <c r="V9" s="387"/>
      <c r="W9" s="36" t="s">
        <v>120</v>
      </c>
      <c r="X9" s="37" t="s">
        <v>121</v>
      </c>
      <c r="Y9" s="39" t="s">
        <v>122</v>
      </c>
      <c r="Z9" s="396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91" t="s">
        <v>123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3"/>
    </row>
    <row r="12" spans="1:26" ht="28.5" customHeight="1">
      <c r="A12" s="334" t="s">
        <v>124</v>
      </c>
      <c r="B12" s="33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125</v>
      </c>
      <c r="C13" s="52" t="s">
        <v>126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46" t="s">
        <v>127</v>
      </c>
      <c r="B14" s="347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36" t="s">
        <v>128</v>
      </c>
      <c r="B15" s="337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129</v>
      </c>
      <c r="C16" s="70" t="s">
        <v>130</v>
      </c>
      <c r="D16" s="59"/>
      <c r="E16" s="60">
        <f>F16+G16</f>
        <v>8000</v>
      </c>
      <c r="F16" s="60">
        <v>8000</v>
      </c>
      <c r="G16" s="60"/>
      <c r="H16" s="60"/>
      <c r="I16" s="71" t="s">
        <v>131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132</v>
      </c>
    </row>
    <row r="17" spans="1:26" ht="39.75" customHeight="1" thickBot="1">
      <c r="A17" s="338" t="s">
        <v>133</v>
      </c>
      <c r="B17" s="339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44" t="s">
        <v>134</v>
      </c>
      <c r="B18" s="345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41" t="s">
        <v>135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3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32" t="s">
        <v>136</v>
      </c>
      <c r="B21" s="333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40" t="s">
        <v>101</v>
      </c>
      <c r="R24" s="340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40" t="s">
        <v>188</v>
      </c>
      <c r="R27" s="340"/>
      <c r="S27" s="340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189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177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J6:J9"/>
    <mergeCell ref="W8:Y8"/>
    <mergeCell ref="S8:S9"/>
    <mergeCell ref="Q8:Q9"/>
    <mergeCell ref="A2:Z2"/>
    <mergeCell ref="A6:A9"/>
    <mergeCell ref="B6:B9"/>
    <mergeCell ref="C6:C9"/>
    <mergeCell ref="D6:D9"/>
    <mergeCell ref="F8:H8"/>
    <mergeCell ref="K6:M7"/>
    <mergeCell ref="I6:I9"/>
    <mergeCell ref="V6:Y7"/>
    <mergeCell ref="V8:V9"/>
    <mergeCell ref="K8:K9"/>
    <mergeCell ref="O8:O9"/>
    <mergeCell ref="P8:P9"/>
    <mergeCell ref="T6:U8"/>
    <mergeCell ref="L8:L9"/>
    <mergeCell ref="E6:H7"/>
    <mergeCell ref="R8:R9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2021-10-05T12:57:48Z</cp:lastPrinted>
  <dcterms:created xsi:type="dcterms:W3CDTF">2006-09-16T00:00:00Z</dcterms:created>
  <dcterms:modified xsi:type="dcterms:W3CDTF">2021-10-05T12:57:54Z</dcterms:modified>
</cp:coreProperties>
</file>