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calcId="124519"/>
</workbook>
</file>

<file path=xl/calcChain.xml><?xml version="1.0" encoding="utf-8"?>
<calcChain xmlns="http://schemas.openxmlformats.org/spreadsheetml/2006/main">
  <c r="Q27" i="3"/>
  <c r="P27" s="1"/>
  <c r="T59" i="4"/>
  <c r="E28" i="3"/>
  <c r="F28"/>
  <c r="G28"/>
  <c r="H28"/>
  <c r="J28"/>
  <c r="K28"/>
  <c r="M28"/>
  <c r="N28"/>
  <c r="O28"/>
  <c r="S28"/>
  <c r="D28"/>
  <c r="D27"/>
  <c r="V54" i="4"/>
  <c r="V55"/>
  <c r="P54"/>
  <c r="P55"/>
  <c r="L54"/>
  <c r="L55"/>
  <c r="L56"/>
  <c r="I54"/>
  <c r="I55"/>
  <c r="D55"/>
  <c r="U55" s="1"/>
  <c r="T55" s="1"/>
  <c r="D54"/>
  <c r="U54" s="1"/>
  <c r="T54" s="1"/>
  <c r="V35"/>
  <c r="P35"/>
  <c r="L35"/>
  <c r="I35"/>
  <c r="D35"/>
  <c r="U35" s="1"/>
  <c r="D36"/>
  <c r="V23"/>
  <c r="U23"/>
  <c r="U52"/>
  <c r="U57"/>
  <c r="U36"/>
  <c r="H22" i="3"/>
  <c r="D43" i="4"/>
  <c r="U43" s="1"/>
  <c r="I43"/>
  <c r="L43"/>
  <c r="P43"/>
  <c r="V43"/>
  <c r="V56"/>
  <c r="V57"/>
  <c r="T57" s="1"/>
  <c r="P56"/>
  <c r="P57"/>
  <c r="L57"/>
  <c r="I56"/>
  <c r="I57"/>
  <c r="V52"/>
  <c r="T52"/>
  <c r="P36"/>
  <c r="L36"/>
  <c r="I36"/>
  <c r="I52"/>
  <c r="L52"/>
  <c r="P52"/>
  <c r="V36"/>
  <c r="R25" i="3"/>
  <c r="R23"/>
  <c r="F59" i="4"/>
  <c r="G59"/>
  <c r="H59"/>
  <c r="J59"/>
  <c r="K59"/>
  <c r="M59"/>
  <c r="N59"/>
  <c r="O59"/>
  <c r="Q59"/>
  <c r="R59"/>
  <c r="S59"/>
  <c r="W59"/>
  <c r="E59"/>
  <c r="V58"/>
  <c r="P58"/>
  <c r="L58"/>
  <c r="I58"/>
  <c r="D58"/>
  <c r="V37"/>
  <c r="P37"/>
  <c r="L37"/>
  <c r="I37"/>
  <c r="D37"/>
  <c r="U37" s="1"/>
  <c r="V53"/>
  <c r="P53"/>
  <c r="L53"/>
  <c r="I53"/>
  <c r="D53"/>
  <c r="U53" s="1"/>
  <c r="D44"/>
  <c r="U44" s="1"/>
  <c r="T44" s="1"/>
  <c r="D24" i="3"/>
  <c r="Q24"/>
  <c r="D25"/>
  <c r="Q25"/>
  <c r="P25" s="1"/>
  <c r="D23"/>
  <c r="Q23" s="1"/>
  <c r="P23" s="1"/>
  <c r="V51" i="4"/>
  <c r="P51"/>
  <c r="L51"/>
  <c r="I51"/>
  <c r="D51"/>
  <c r="U51" s="1"/>
  <c r="S24" i="3"/>
  <c r="S23"/>
  <c r="R24"/>
  <c r="P24" s="1"/>
  <c r="L24"/>
  <c r="L23"/>
  <c r="I24"/>
  <c r="I23"/>
  <c r="V44" i="4"/>
  <c r="P44"/>
  <c r="L44"/>
  <c r="I44"/>
  <c r="V47"/>
  <c r="P47"/>
  <c r="L47"/>
  <c r="I47"/>
  <c r="D47"/>
  <c r="U47" s="1"/>
  <c r="U18"/>
  <c r="D50"/>
  <c r="U50" s="1"/>
  <c r="D49"/>
  <c r="U49" s="1"/>
  <c r="D16"/>
  <c r="U16" s="1"/>
  <c r="D15"/>
  <c r="U15" s="1"/>
  <c r="D9" i="3"/>
  <c r="I9"/>
  <c r="L9"/>
  <c r="D10"/>
  <c r="I10"/>
  <c r="L10"/>
  <c r="D11"/>
  <c r="I11"/>
  <c r="L11"/>
  <c r="D12"/>
  <c r="Q12" s="1"/>
  <c r="P12" s="1"/>
  <c r="I12"/>
  <c r="L12"/>
  <c r="V45" i="4"/>
  <c r="P45"/>
  <c r="L45"/>
  <c r="I45"/>
  <c r="D45"/>
  <c r="U45" s="1"/>
  <c r="V38"/>
  <c r="P38"/>
  <c r="L38"/>
  <c r="I38"/>
  <c r="D38"/>
  <c r="S22" i="3"/>
  <c r="R22"/>
  <c r="L22"/>
  <c r="I22"/>
  <c r="D22"/>
  <c r="Q22"/>
  <c r="P22" s="1"/>
  <c r="V40" i="4"/>
  <c r="V50"/>
  <c r="P50"/>
  <c r="P49"/>
  <c r="L50"/>
  <c r="I50"/>
  <c r="V34"/>
  <c r="P34"/>
  <c r="L34"/>
  <c r="I34"/>
  <c r="D34"/>
  <c r="U34" s="1"/>
  <c r="V42"/>
  <c r="P42"/>
  <c r="L42"/>
  <c r="I42"/>
  <c r="D42"/>
  <c r="V16"/>
  <c r="P16"/>
  <c r="L16"/>
  <c r="I16"/>
  <c r="V15"/>
  <c r="P15"/>
  <c r="L15"/>
  <c r="L14"/>
  <c r="I15"/>
  <c r="V33"/>
  <c r="P33"/>
  <c r="L33"/>
  <c r="I33"/>
  <c r="D33"/>
  <c r="S21" i="3"/>
  <c r="R21"/>
  <c r="L21"/>
  <c r="I21"/>
  <c r="D21"/>
  <c r="Q21" s="1"/>
  <c r="V32" i="4"/>
  <c r="P32"/>
  <c r="L32"/>
  <c r="I32"/>
  <c r="D32"/>
  <c r="V49"/>
  <c r="L49"/>
  <c r="I49"/>
  <c r="V41"/>
  <c r="P41"/>
  <c r="L41"/>
  <c r="I41"/>
  <c r="D41"/>
  <c r="V31"/>
  <c r="P31"/>
  <c r="L31"/>
  <c r="I31"/>
  <c r="D31"/>
  <c r="U31" s="1"/>
  <c r="T31" s="1"/>
  <c r="D30"/>
  <c r="U30" s="1"/>
  <c r="D20" i="3"/>
  <c r="Q20" s="1"/>
  <c r="H10" i="2"/>
  <c r="P9"/>
  <c r="O9"/>
  <c r="N9"/>
  <c r="N12" s="1"/>
  <c r="B7" i="1" s="1"/>
  <c r="K9" i="2"/>
  <c r="H9"/>
  <c r="H12" s="1"/>
  <c r="E9"/>
  <c r="E11"/>
  <c r="S13" i="3"/>
  <c r="R13"/>
  <c r="L13"/>
  <c r="I13"/>
  <c r="D13"/>
  <c r="Q13"/>
  <c r="P13" s="1"/>
  <c r="V30" i="4"/>
  <c r="P30"/>
  <c r="L30"/>
  <c r="I30"/>
  <c r="R19" i="3"/>
  <c r="R20"/>
  <c r="S20"/>
  <c r="L20"/>
  <c r="O11" i="2"/>
  <c r="P11"/>
  <c r="B8" i="1"/>
  <c r="D14" i="4"/>
  <c r="U14" s="1"/>
  <c r="D17"/>
  <c r="U17" s="1"/>
  <c r="D18"/>
  <c r="L18"/>
  <c r="P18"/>
  <c r="D22"/>
  <c r="U22" s="1"/>
  <c r="D24"/>
  <c r="U24" s="1"/>
  <c r="D25"/>
  <c r="U25" s="1"/>
  <c r="D26"/>
  <c r="U26" s="1"/>
  <c r="D39"/>
  <c r="U39" s="1"/>
  <c r="D40"/>
  <c r="D46"/>
  <c r="U46" s="1"/>
  <c r="D48"/>
  <c r="U48" s="1"/>
  <c r="D56"/>
  <c r="K11" i="2"/>
  <c r="H11"/>
  <c r="S19" i="3"/>
  <c r="L19"/>
  <c r="D19"/>
  <c r="Q19" s="1"/>
  <c r="P40" i="4"/>
  <c r="L40"/>
  <c r="V22"/>
  <c r="P22"/>
  <c r="L22"/>
  <c r="I22"/>
  <c r="V17"/>
  <c r="P17"/>
  <c r="L17"/>
  <c r="I17"/>
  <c r="V14"/>
  <c r="P14"/>
  <c r="I14"/>
  <c r="I12" i="2"/>
  <c r="J12"/>
  <c r="M12"/>
  <c r="L12"/>
  <c r="P10"/>
  <c r="O10"/>
  <c r="K10"/>
  <c r="P48" i="4"/>
  <c r="L48"/>
  <c r="V48"/>
  <c r="I48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 s="1"/>
  <c r="X14"/>
  <c r="X18" s="1"/>
  <c r="U14"/>
  <c r="U18" s="1"/>
  <c r="T14"/>
  <c r="T18" s="1"/>
  <c r="S14"/>
  <c r="S18" s="1"/>
  <c r="R14"/>
  <c r="R18" s="1"/>
  <c r="Q14"/>
  <c r="Q18" s="1"/>
  <c r="P14"/>
  <c r="P18" s="1"/>
  <c r="O14"/>
  <c r="O18" s="1"/>
  <c r="N14"/>
  <c r="N18" s="1"/>
  <c r="M14"/>
  <c r="M18" s="1"/>
  <c r="L14"/>
  <c r="L18" s="1"/>
  <c r="K14"/>
  <c r="K18" s="1"/>
  <c r="J14"/>
  <c r="J18" s="1"/>
  <c r="H14"/>
  <c r="H18" s="1"/>
  <c r="G14"/>
  <c r="G18" s="1"/>
  <c r="F14"/>
  <c r="F18" s="1"/>
  <c r="W13"/>
  <c r="V13" s="1"/>
  <c r="V14" s="1"/>
  <c r="V18" s="1"/>
  <c r="E13"/>
  <c r="E14" s="1"/>
  <c r="E18" s="1"/>
  <c r="L25" i="4"/>
  <c r="V39"/>
  <c r="P39"/>
  <c r="L39"/>
  <c r="I39"/>
  <c r="I46"/>
  <c r="I25"/>
  <c r="I24"/>
  <c r="I26"/>
  <c r="I18"/>
  <c r="V46"/>
  <c r="P46"/>
  <c r="L46"/>
  <c r="J27"/>
  <c r="J19"/>
  <c r="V24"/>
  <c r="V25"/>
  <c r="V26"/>
  <c r="V18"/>
  <c r="T18" s="1"/>
  <c r="M19"/>
  <c r="M27"/>
  <c r="W19"/>
  <c r="S19"/>
  <c r="R19"/>
  <c r="Q19"/>
  <c r="O19"/>
  <c r="N19"/>
  <c r="K19"/>
  <c r="H19"/>
  <c r="G19"/>
  <c r="F19"/>
  <c r="E19"/>
  <c r="W27"/>
  <c r="S27"/>
  <c r="R27"/>
  <c r="Q27"/>
  <c r="O27"/>
  <c r="N27"/>
  <c r="K27"/>
  <c r="H27"/>
  <c r="G27"/>
  <c r="F27"/>
  <c r="E27"/>
  <c r="P24"/>
  <c r="P25"/>
  <c r="P26"/>
  <c r="L26"/>
  <c r="L24"/>
  <c r="P19"/>
  <c r="R18" i="3"/>
  <c r="I18"/>
  <c r="I25"/>
  <c r="D26"/>
  <c r="Q26"/>
  <c r="D18"/>
  <c r="Q18"/>
  <c r="P18" s="1"/>
  <c r="J30"/>
  <c r="E30"/>
  <c r="N15"/>
  <c r="J15"/>
  <c r="S26"/>
  <c r="S25"/>
  <c r="S18"/>
  <c r="R26"/>
  <c r="P26" s="1"/>
  <c r="L26"/>
  <c r="L28" s="1"/>
  <c r="L25"/>
  <c r="L18"/>
  <c r="L14"/>
  <c r="I14"/>
  <c r="I15" s="1"/>
  <c r="I26"/>
  <c r="I28" s="1"/>
  <c r="S14"/>
  <c r="S12"/>
  <c r="S11"/>
  <c r="S10"/>
  <c r="S9"/>
  <c r="R14"/>
  <c r="R12"/>
  <c r="R11"/>
  <c r="R10"/>
  <c r="R9"/>
  <c r="O15"/>
  <c r="M15"/>
  <c r="M30" s="1"/>
  <c r="K15"/>
  <c r="K30" s="1"/>
  <c r="H15"/>
  <c r="G15"/>
  <c r="F15"/>
  <c r="F30"/>
  <c r="E15"/>
  <c r="D14"/>
  <c r="Q14" s="1"/>
  <c r="P14" s="1"/>
  <c r="Q11"/>
  <c r="P11" s="1"/>
  <c r="Q9"/>
  <c r="Q15" s="1"/>
  <c r="N10" i="2"/>
  <c r="D27" i="4"/>
  <c r="I19" i="3"/>
  <c r="K12" i="2"/>
  <c r="O12"/>
  <c r="N11"/>
  <c r="P12"/>
  <c r="D19" i="4"/>
  <c r="I20" i="3"/>
  <c r="Q10"/>
  <c r="P10" s="1"/>
  <c r="W61" i="4"/>
  <c r="K61"/>
  <c r="G61"/>
  <c r="F61"/>
  <c r="I40"/>
  <c r="P9" i="3"/>
  <c r="P15" s="1"/>
  <c r="S15"/>
  <c r="S30" s="1"/>
  <c r="E61" i="4"/>
  <c r="V19"/>
  <c r="R15" i="3"/>
  <c r="D15"/>
  <c r="L15"/>
  <c r="I19" i="4"/>
  <c r="L19"/>
  <c r="V27"/>
  <c r="P27"/>
  <c r="Q61"/>
  <c r="D59"/>
  <c r="L59"/>
  <c r="V59"/>
  <c r="P28" i="3" l="1"/>
  <c r="Q28"/>
  <c r="R28"/>
  <c r="U33" i="4"/>
  <c r="T33" s="1"/>
  <c r="U41"/>
  <c r="T41" s="1"/>
  <c r="T23"/>
  <c r="T45"/>
  <c r="T47"/>
  <c r="T51"/>
  <c r="T36"/>
  <c r="U32"/>
  <c r="T32" s="1"/>
  <c r="U58"/>
  <c r="T58" s="1"/>
  <c r="U56"/>
  <c r="T56" s="1"/>
  <c r="U42"/>
  <c r="T42" s="1"/>
  <c r="U40"/>
  <c r="T40" s="1"/>
  <c r="T35"/>
  <c r="V61"/>
  <c r="U38"/>
  <c r="T38" s="1"/>
  <c r="P59"/>
  <c r="P61" s="1"/>
  <c r="N30" i="3"/>
  <c r="H30"/>
  <c r="P20"/>
  <c r="D30"/>
  <c r="G30"/>
  <c r="O30"/>
  <c r="P21"/>
  <c r="T53" i="4"/>
  <c r="T43"/>
  <c r="T14"/>
  <c r="T26"/>
  <c r="T24"/>
  <c r="T50"/>
  <c r="T16"/>
  <c r="L27"/>
  <c r="I27"/>
  <c r="T25"/>
  <c r="T49"/>
  <c r="T22"/>
  <c r="U27"/>
  <c r="B18" i="1" s="1"/>
  <c r="T15" i="4"/>
  <c r="U19"/>
  <c r="B17" i="1" s="1"/>
  <c r="O61" i="4"/>
  <c r="R61"/>
  <c r="H61"/>
  <c r="N61"/>
  <c r="S61"/>
  <c r="M61"/>
  <c r="J61"/>
  <c r="T48"/>
  <c r="T30"/>
  <c r="T46"/>
  <c r="T17"/>
  <c r="I59"/>
  <c r="T39"/>
  <c r="I30" i="3"/>
  <c r="R30"/>
  <c r="L30"/>
  <c r="B12" i="1"/>
  <c r="P19" i="3"/>
  <c r="T34" i="4"/>
  <c r="U59"/>
  <c r="P30" i="3"/>
  <c r="T19" i="4"/>
  <c r="L61"/>
  <c r="D61"/>
  <c r="W14" i="7"/>
  <c r="W18" s="1"/>
  <c r="B5" i="1"/>
  <c r="T37" i="4"/>
  <c r="B26" i="1" l="1"/>
  <c r="T27" i="4"/>
  <c r="B13" i="1"/>
  <c r="B10" s="1"/>
  <c r="I61" i="4"/>
  <c r="U61"/>
  <c r="B19" i="1"/>
  <c r="Q30" i="3"/>
  <c r="T61" i="4" l="1"/>
  <c r="B27" i="1"/>
  <c r="B24" s="1"/>
  <c r="B14"/>
</calcChain>
</file>

<file path=xl/sharedStrings.xml><?xml version="1.0" encoding="utf-8"?>
<sst xmlns="http://schemas.openxmlformats.org/spreadsheetml/2006/main" count="350" uniqueCount="220">
  <si>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</si>
  <si>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</si>
  <si>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</si>
  <si>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</si>
  <si>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</si>
  <si>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</si>
  <si>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</si>
  <si>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</si>
  <si>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</si>
  <si>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</si>
  <si>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</si>
  <si>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</si>
  <si>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</si>
  <si>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</si>
  <si>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</si>
  <si>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</si>
  <si>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</si>
  <si>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</si>
  <si>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</si>
  <si>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</si>
  <si>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</si>
  <si>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</si>
  <si>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</si>
  <si>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</si>
  <si>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</si>
  <si>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</si>
  <si>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</si>
  <si>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</si>
  <si>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</si>
  <si>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</si>
  <si>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</si>
  <si>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</si>
  <si>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</si>
  <si>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</si>
  <si>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</si>
  <si>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</si>
  <si>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</si>
  <si>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</si>
  <si>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</si>
  <si>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</si>
  <si>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</si>
  <si>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</si>
  <si>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</si>
  <si>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</si>
  <si>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</si>
  <si>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</si>
  <si>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</si>
  <si>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</si>
  <si>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</si>
  <si>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</si>
  <si>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</si>
  <si>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</si>
  <si>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</si>
  <si>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</si>
  <si>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</si>
  <si>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</si>
  <si>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</si>
  <si>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</si>
  <si>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</si>
  <si>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</si>
  <si>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</si>
  <si>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</si>
  <si>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</si>
  <si>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</si>
  <si>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</si>
  <si>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</si>
  <si>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</si>
  <si>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</si>
  <si>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</si>
  <si>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</si>
  <si>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</si>
  <si>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</si>
  <si>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</si>
  <si>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</si>
  <si>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</si>
  <si>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</si>
  <si>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</si>
  <si>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</si>
  <si>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</si>
  <si>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</si>
  <si>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</si>
  <si>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</si>
  <si>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</si>
  <si>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</si>
  <si>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</si>
  <si>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</si>
  <si>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</si>
  <si>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</si>
  <si>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</si>
  <si>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</si>
  <si>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</si>
  <si>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</si>
  <si>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</si>
  <si>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</si>
  <si>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</si>
  <si>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</si>
  <si>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</si>
  <si>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</si>
  <si>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</si>
  <si>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</si>
  <si>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</si>
  <si>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</si>
  <si>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</si>
  <si>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</si>
  <si>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</si>
  <si>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</si>
  <si>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</si>
  <si>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Кубанскостепное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</si>
  <si>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</si>
  <si>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</si>
  <si>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</si>
  <si>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</si>
  <si>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</si>
  <si>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</si>
  <si>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</si>
  <si>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</si>
  <si>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</si>
  <si>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</si>
  <si>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</si>
  <si>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</si>
  <si>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</si>
  <si>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</si>
  <si>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</si>
  <si>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</si>
  <si>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</si>
  <si>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</si>
  <si>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</si>
  <si>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</si>
  <si>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</si>
  <si>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</si>
  <si>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</si>
  <si>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</si>
  <si>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</si>
  <si>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</si>
  <si>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</si>
  <si>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</si>
  <si>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</si>
  <si>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</si>
  <si>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</si>
  <si>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</si>
  <si>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</si>
  <si>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ОАО "Сбербанк России" Мун.контракт №0318300008016000005-0071622-03 от 15.06.2016г.</t>
  </si>
  <si>
    <t>3 000 000 15,5% годовых, возврат до 15.06.2019г.</t>
  </si>
  <si>
    <t>Каневское поселение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</si>
  <si>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</si>
  <si>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</si>
  <si>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</si>
  <si>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</si>
  <si>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Задолженность на 01.06.17.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</si>
  <si>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</si>
  <si>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</si>
  <si>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</si>
  <si>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</si>
  <si>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Договор №1 от 23.01.2018</t>
  </si>
  <si>
    <t>320000 руб. до 19.01.2019 под 0,1%</t>
  </si>
  <si>
    <t>Договор №2 от 09.02.18</t>
  </si>
  <si>
    <t>Договор №6 от 22.05.18</t>
  </si>
  <si>
    <t>883000 руб. до 30.04.19 г. 0,1%</t>
  </si>
  <si>
    <t>Стародеревянковское с/п</t>
  </si>
  <si>
    <t>Договор №7 от 23.05.18</t>
  </si>
  <si>
    <t>250000 руб. до 30.04.19 0,1%</t>
  </si>
  <si>
    <t>Договор №11 от 26.06.2018</t>
  </si>
  <si>
    <t>на сумму 800 000,00 руб. под 0,1% до 01.06.2019 г.</t>
  </si>
  <si>
    <t>А.И. Битюков</t>
  </si>
  <si>
    <t>№0318300470918000019-0065898-02 от 19.07.2018</t>
  </si>
  <si>
    <t>№11 от 23.07.18</t>
  </si>
  <si>
    <t>174 000,00 руб. до 01.07.19</t>
  </si>
  <si>
    <t>15 000 000 руб. до 01.12.19 под 8,4%</t>
  </si>
  <si>
    <t>Договор №13 от 20.11.2018 г.</t>
  </si>
  <si>
    <t xml:space="preserve">280000 руб. под 0,1% до </t>
  </si>
  <si>
    <t>Договор №90 от 12.11.18</t>
  </si>
  <si>
    <t>15000000 руб. возврат 29.10.19</t>
  </si>
  <si>
    <t>Челбасское с/п</t>
  </si>
  <si>
    <t>Договор №91 от 14.11.18</t>
  </si>
  <si>
    <t>4000000 руб. возврат 29.10.19</t>
  </si>
  <si>
    <t>Н.В. Воронцова</t>
  </si>
  <si>
    <t>Примечание: сумма уплаченных процентов сельскими поселениями за пользование кредитов предоставленным из районного бюджета  7930,01 рублей</t>
  </si>
  <si>
    <t>Исполнитель А.И. Погорелова</t>
  </si>
  <si>
    <t>Н.В. Ворнцова</t>
  </si>
  <si>
    <t>6000000 руб. до 05.02.19 под 0,1%</t>
  </si>
  <si>
    <t>№0318300470918000018-0065898-01 от 02.07.2018 Совкомбанк</t>
  </si>
  <si>
    <t xml:space="preserve">3000000 до 03.07.2018 г под </t>
  </si>
  <si>
    <t>ПАО "Совкомбанк" №0318300470917000011-0065898-02 от 16.05.17</t>
  </si>
  <si>
    <t>3000000 13,4% возврат 30.07.2020 г.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</si>
  <si>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</si>
  <si>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</si>
  <si>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</si>
  <si>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</si>
  <si>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</si>
  <si>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</si>
  <si>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Каневское с.п.</t>
  </si>
  <si>
    <t>Договор №5 от 23.05.2019</t>
  </si>
  <si>
    <t>Договор № 5 от 24.05.2019</t>
  </si>
  <si>
    <t>1 000 000, возврат до 25.04.2020</t>
  </si>
  <si>
    <t>№6 от 17.06.2019</t>
  </si>
  <si>
    <t>174 000,00 руб. до 01.07.2020 г  0,1%</t>
  </si>
  <si>
    <t>"Крайинвестбанк" № 0318300470916000022-0065898-02 от 03.10.2016</t>
  </si>
  <si>
    <t>3000000 13,33% , возврат 03.10.2019</t>
  </si>
  <si>
    <t>Договор №7 от 26.08.2019</t>
  </si>
  <si>
    <t>500000 руб. до 01.12.2019 0,1 %</t>
  </si>
  <si>
    <t>Стародеревянковское с.п.</t>
  </si>
  <si>
    <t>договор №61 от 27.08.2019</t>
  </si>
  <si>
    <t>1115000 до 01.07.2020 под 0,1%</t>
  </si>
  <si>
    <t>Договор №74 от 28.08.2019</t>
  </si>
  <si>
    <t>4296250,00 руб. до 01.07.2020 под 0,1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</si>
  <si>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октября  2019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</si>
  <si>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октября 2019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</si>
  <si>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октября 2019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</si>
  <si>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октября  2019 года</t>
  </si>
  <si>
    <t>Информация о задолженности по бюджетным кредитам юридическим лиам, выданным из бюджета Каневского района по состоянию на 01.10.2019</t>
  </si>
  <si>
    <t>Договор № 9 от 16.09.2019</t>
  </si>
  <si>
    <t>600000 воврат до 01.09.2020 под 0,1 %</t>
  </si>
  <si>
    <t>№8 от 12.09.2019</t>
  </si>
  <si>
    <t>№10 от 18.09.2019</t>
  </si>
  <si>
    <t>Дог. № 11 от 24.09.2019</t>
  </si>
  <si>
    <t>700000 до 01.09.2020 под 0,1 %</t>
  </si>
  <si>
    <t>200000 до 01.12.2019 под 0,1%</t>
  </si>
  <si>
    <t>84000 до 01.07.2020 под 0,1%</t>
  </si>
  <si>
    <t>ПАО "Сбербанк" Мун.контракт №0318300009619000167 от 17.09.2019г.</t>
  </si>
  <si>
    <t>1000000 11,0666 % годовых, возврат  до 17.09.2021 г.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</si>
</sst>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2" fontId="3" fillId="0" borderId="1" xfId="0" applyNumberFormat="1" applyFont="1" applyBorder="1" applyAlignment="1">
      <alignment horizontal="left" wrapText="1"/>
    </xf>
    <xf numFmtId="0" fontId="19" fillId="0" borderId="0" xfId="0" applyFont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3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4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5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0" fontId="0" fillId="0" borderId="1" xfId="0" applyBorder="1" applyAlignment="1">
      <alignment vertical="top" wrapText="1"/>
    </xf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0" fontId="4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" fontId="3" fillId="2" borderId="30" xfId="0" applyNumberFormat="1" applyFont="1" applyFill="1" applyBorder="1"/>
    <xf numFmtId="4" fontId="3" fillId="0" borderId="3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4" fontId="3" fillId="2" borderId="9" xfId="0" applyNumberFormat="1" applyFont="1" applyFill="1" applyBorder="1"/>
    <xf numFmtId="4" fontId="3" fillId="0" borderId="9" xfId="0" applyNumberFormat="1" applyFont="1" applyBorder="1" applyAlignment="1">
      <alignment horizontal="center"/>
    </xf>
    <xf numFmtId="4" fontId="3" fillId="2" borderId="10" xfId="0" applyNumberFormat="1" applyFont="1" applyFill="1" applyBorder="1"/>
    <xf numFmtId="4" fontId="3" fillId="2" borderId="12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1" xfId="0" applyFont="1" applyFill="1" applyBorder="1"/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2" xfId="0" applyNumberFormat="1" applyFont="1" applyFill="1" applyBorder="1"/>
    <xf numFmtId="0" fontId="21" fillId="0" borderId="33" xfId="0" applyFont="1" applyBorder="1" applyAlignment="1">
      <alignment vertical="top" wrapText="1"/>
    </xf>
    <xf numFmtId="4" fontId="3" fillId="5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vertical="top" wrapText="1"/>
    </xf>
    <xf numFmtId="4" fontId="3" fillId="7" borderId="13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" fontId="3" fillId="5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right" vertical="center" wrapText="1"/>
    </xf>
    <xf numFmtId="4" fontId="1" fillId="7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horizontal="left" vertical="center" wrapText="1"/>
    </xf>
    <xf numFmtId="4" fontId="1" fillId="2" borderId="62" xfId="0" applyNumberFormat="1" applyFont="1" applyFill="1" applyBorder="1"/>
    <xf numFmtId="4" fontId="1" fillId="0" borderId="62" xfId="0" applyNumberFormat="1" applyFont="1" applyBorder="1"/>
    <xf numFmtId="4" fontId="1" fillId="2" borderId="63" xfId="0" applyNumberFormat="1" applyFont="1" applyFill="1" applyBorder="1"/>
    <xf numFmtId="0" fontId="4" fillId="5" borderId="37" xfId="0" applyFont="1" applyFill="1" applyBorder="1" applyAlignment="1">
      <alignment wrapText="1"/>
    </xf>
    <xf numFmtId="3" fontId="3" fillId="0" borderId="62" xfId="0" applyNumberFormat="1" applyFont="1" applyBorder="1" applyAlignment="1">
      <alignment vertical="top" wrapText="1"/>
    </xf>
    <xf numFmtId="4" fontId="0" fillId="5" borderId="1" xfId="0" applyNumberFormat="1" applyFill="1" applyBorder="1" applyAlignment="1">
      <alignment horizontal="right" vertical="center" wrapText="1"/>
    </xf>
    <xf numFmtId="4" fontId="1" fillId="5" borderId="62" xfId="0" applyNumberFormat="1" applyFont="1" applyFill="1" applyBorder="1"/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4" fontId="3" fillId="5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5" fillId="0" borderId="0" xfId="0" applyFont="1" applyAlignment="1"/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6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left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1" fillId="0" borderId="46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47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5" fillId="0" borderId="3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3" fillId="0" borderId="31" xfId="2" applyFont="1" applyFill="1" applyBorder="1" applyAlignment="1">
      <alignment horizontal="center"/>
    </xf>
    <xf numFmtId="0" fontId="13" fillId="0" borderId="57" xfId="2" applyFont="1" applyFill="1" applyBorder="1" applyAlignment="1">
      <alignment horizontal="center"/>
    </xf>
    <xf numFmtId="0" fontId="13" fillId="0" borderId="32" xfId="2" applyFont="1" applyFill="1" applyBorder="1" applyAlignment="1">
      <alignment horizontal="center"/>
    </xf>
    <xf numFmtId="0" fontId="15" fillId="4" borderId="38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wrapText="1"/>
    </xf>
    <xf numFmtId="0" fontId="15" fillId="0" borderId="39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5" fillId="0" borderId="60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5" fillId="0" borderId="44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5" fillId="4" borderId="3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6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29" xfId="2" applyFont="1" applyFill="1" applyBorder="1" applyAlignment="1">
      <alignment horizontal="center"/>
    </xf>
    <xf numFmtId="0" fontId="13" fillId="0" borderId="44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46" xfId="2" applyFont="1" applyFill="1" applyBorder="1"/>
    <xf numFmtId="0" fontId="12" fillId="0" borderId="58" xfId="2" applyFont="1" applyFill="1" applyBorder="1"/>
    <xf numFmtId="0" fontId="12" fillId="0" borderId="47" xfId="2" applyFont="1" applyFill="1" applyBorder="1"/>
    <xf numFmtId="4" fontId="3" fillId="7" borderId="1" xfId="0" applyNumberFormat="1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7" zoomScale="60" workbookViewId="0">
      <selection activeCell="B27" sqref="B27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190" t="s">
        <v>205</v>
      </c>
      <c r="B2" s="191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7">
        <f>SUM(B7,B8)</f>
        <v>0</v>
      </c>
    </row>
    <row r="6" spans="1:5" s="1" customFormat="1" ht="15">
      <c r="A6" s="8" t="s">
        <v>5</v>
      </c>
      <c r="B6" s="15"/>
      <c r="E6" s="1" t="s">
        <v>144</v>
      </c>
    </row>
    <row r="7" spans="1:5" s="1" customFormat="1" ht="30">
      <c r="A7" s="8" t="s">
        <v>6</v>
      </c>
      <c r="B7" s="103">
        <f>('Форма 1'!N12)</f>
        <v>0</v>
      </c>
    </row>
    <row r="8" spans="1:5" s="1" customFormat="1" ht="15">
      <c r="A8" s="8" t="s">
        <v>7</v>
      </c>
      <c r="B8" s="15">
        <f>('Форма 2'!O18)</f>
        <v>0</v>
      </c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7">
        <f>SUM(B13,B12)</f>
        <v>5446250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3">
        <f>('Форма 2'!Q15)</f>
        <v>0</v>
      </c>
    </row>
    <row r="13" spans="1:5" s="1" customFormat="1" ht="30">
      <c r="A13" s="8" t="s">
        <v>11</v>
      </c>
      <c r="B13" s="27">
        <f>('Форма 2'!Q28)</f>
        <v>5446250</v>
      </c>
    </row>
    <row r="14" spans="1:5" s="1" customFormat="1" ht="30">
      <c r="A14" s="8" t="s">
        <v>12</v>
      </c>
      <c r="B14" s="27">
        <f>SUM(B16:B19)</f>
        <v>27249850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7">
        <f>('Форма 3'!U19)</f>
        <v>0</v>
      </c>
    </row>
    <row r="18" spans="1:2" s="1" customFormat="1" ht="30">
      <c r="A18" s="8" t="s">
        <v>15</v>
      </c>
      <c r="B18" s="27">
        <f>('Форма 3'!U27)</f>
        <v>24446250</v>
      </c>
    </row>
    <row r="19" spans="1:2" s="1" customFormat="1" ht="30">
      <c r="A19" s="8" t="s">
        <v>16</v>
      </c>
      <c r="B19" s="27">
        <f>('Форма 3'!U59)</f>
        <v>2803600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7">
        <f>SUM(B26,B27)</f>
        <v>32696100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7">
        <f>SUM(B5,B12,B17)</f>
        <v>0</v>
      </c>
    </row>
    <row r="27" spans="1:2" s="1" customFormat="1" ht="15">
      <c r="A27" s="8" t="s">
        <v>22</v>
      </c>
      <c r="B27" s="27">
        <f>SUM(B13,B18,B19)</f>
        <v>32696100</v>
      </c>
    </row>
    <row r="31" spans="1:2">
      <c r="A31" s="114" t="s">
        <v>104</v>
      </c>
      <c r="B31" s="112" t="s">
        <v>102</v>
      </c>
    </row>
    <row r="33" spans="1:2">
      <c r="A33" s="105" t="s">
        <v>103</v>
      </c>
      <c r="B33" s="113" t="s">
        <v>175</v>
      </c>
    </row>
    <row r="36" spans="1:2">
      <c r="A36" s="26" t="s">
        <v>177</v>
      </c>
    </row>
    <row r="37" spans="1:2">
      <c r="A37" s="26" t="s">
        <v>145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6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21" sqref="N21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9.140625" style="1" customWidth="1"/>
    <col min="7" max="7" width="6" style="1" customWidth="1"/>
    <col min="8" max="8" width="13.28515625" style="1" customWidth="1"/>
    <col min="9" max="9" width="12.1406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192" t="s">
        <v>47</v>
      </c>
      <c r="S1" s="192"/>
    </row>
    <row r="2" spans="1:19" ht="40.9" customHeight="1">
      <c r="A2" s="6"/>
      <c r="B2" s="6"/>
      <c r="C2" s="6"/>
      <c r="D2" s="6"/>
      <c r="E2" s="193" t="s">
        <v>206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>
      <c r="S3" s="2" t="s">
        <v>2</v>
      </c>
    </row>
    <row r="4" spans="1:19" ht="54.6" customHeight="1">
      <c r="A4" s="199" t="s">
        <v>23</v>
      </c>
      <c r="B4" s="199" t="s">
        <v>24</v>
      </c>
      <c r="C4" s="199" t="s">
        <v>25</v>
      </c>
      <c r="D4" s="199" t="s">
        <v>26</v>
      </c>
      <c r="E4" s="196" t="s">
        <v>28</v>
      </c>
      <c r="F4" s="197"/>
      <c r="G4" s="198"/>
      <c r="H4" s="196" t="s">
        <v>31</v>
      </c>
      <c r="I4" s="197"/>
      <c r="J4" s="198"/>
      <c r="K4" s="196" t="s">
        <v>32</v>
      </c>
      <c r="L4" s="197"/>
      <c r="M4" s="198"/>
      <c r="N4" s="196" t="s">
        <v>33</v>
      </c>
      <c r="O4" s="197"/>
      <c r="P4" s="198"/>
      <c r="Q4" s="196" t="s">
        <v>34</v>
      </c>
      <c r="R4" s="197"/>
      <c r="S4" s="198"/>
    </row>
    <row r="5" spans="1:19" ht="14.45" customHeight="1">
      <c r="A5" s="200"/>
      <c r="B5" s="200"/>
      <c r="C5" s="200"/>
      <c r="D5" s="200"/>
      <c r="E5" s="194" t="s">
        <v>27</v>
      </c>
      <c r="F5" s="195" t="s">
        <v>5</v>
      </c>
      <c r="G5" s="195"/>
      <c r="H5" s="194" t="s">
        <v>27</v>
      </c>
      <c r="I5" s="195" t="s">
        <v>5</v>
      </c>
      <c r="J5" s="195"/>
      <c r="K5" s="194" t="s">
        <v>27</v>
      </c>
      <c r="L5" s="195" t="s">
        <v>5</v>
      </c>
      <c r="M5" s="195"/>
      <c r="N5" s="194" t="s">
        <v>27</v>
      </c>
      <c r="O5" s="195" t="s">
        <v>5</v>
      </c>
      <c r="P5" s="195"/>
      <c r="Q5" s="194" t="s">
        <v>27</v>
      </c>
      <c r="R5" s="195" t="s">
        <v>5</v>
      </c>
      <c r="S5" s="195"/>
    </row>
    <row r="6" spans="1:19" ht="55.9" customHeight="1">
      <c r="A6" s="201"/>
      <c r="B6" s="201"/>
      <c r="C6" s="201"/>
      <c r="D6" s="201"/>
      <c r="E6" s="194"/>
      <c r="F6" s="9" t="s">
        <v>29</v>
      </c>
      <c r="G6" s="9" t="s">
        <v>30</v>
      </c>
      <c r="H6" s="194"/>
      <c r="I6" s="9" t="s">
        <v>29</v>
      </c>
      <c r="J6" s="9" t="s">
        <v>30</v>
      </c>
      <c r="K6" s="194"/>
      <c r="L6" s="9" t="s">
        <v>29</v>
      </c>
      <c r="M6" s="9" t="s">
        <v>30</v>
      </c>
      <c r="N6" s="194"/>
      <c r="O6" s="9" t="s">
        <v>29</v>
      </c>
      <c r="P6" s="9" t="s">
        <v>30</v>
      </c>
      <c r="Q6" s="194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08" t="s">
        <v>35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10"/>
    </row>
    <row r="9" spans="1:19">
      <c r="A9" s="5"/>
      <c r="B9" s="8"/>
      <c r="C9" s="8"/>
      <c r="D9" s="5"/>
      <c r="E9" s="18">
        <f>F9+G9</f>
        <v>0</v>
      </c>
      <c r="F9" s="18"/>
      <c r="G9" s="18"/>
      <c r="H9" s="23">
        <f>SUM(I9,J9)</f>
        <v>0</v>
      </c>
      <c r="I9" s="18">
        <v>0</v>
      </c>
      <c r="J9" s="18">
        <v>0</v>
      </c>
      <c r="K9" s="23">
        <f>SUM(L9,M9)</f>
        <v>0</v>
      </c>
      <c r="L9" s="18">
        <v>0</v>
      </c>
      <c r="M9" s="18">
        <v>0</v>
      </c>
      <c r="N9" s="27">
        <f>SUM(O9,P9)</f>
        <v>0</v>
      </c>
      <c r="O9" s="23">
        <f t="shared" ref="O9:P11" si="0">F9+I9-L9</f>
        <v>0</v>
      </c>
      <c r="P9" s="23">
        <f t="shared" si="0"/>
        <v>0</v>
      </c>
      <c r="Q9" s="18"/>
      <c r="R9" s="18"/>
      <c r="S9" s="18"/>
    </row>
    <row r="10" spans="1:19">
      <c r="A10" s="5"/>
      <c r="B10" s="8"/>
      <c r="C10" s="8"/>
      <c r="D10" s="5"/>
      <c r="E10" s="18"/>
      <c r="F10" s="18"/>
      <c r="G10" s="18"/>
      <c r="H10" s="23">
        <f>SUM(I10,J10)</f>
        <v>0</v>
      </c>
      <c r="I10" s="18">
        <v>0</v>
      </c>
      <c r="J10" s="18">
        <v>0</v>
      </c>
      <c r="K10" s="23">
        <f>SUM(L10,M10)</f>
        <v>0</v>
      </c>
      <c r="L10" s="18">
        <v>0</v>
      </c>
      <c r="M10" s="18">
        <v>0</v>
      </c>
      <c r="N10" s="27">
        <f>SUM(O10,P10)</f>
        <v>0</v>
      </c>
      <c r="O10" s="23">
        <f t="shared" si="0"/>
        <v>0</v>
      </c>
      <c r="P10" s="23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3">
        <f>SUM(I11,J11)</f>
        <v>0</v>
      </c>
      <c r="I11" s="18">
        <v>0</v>
      </c>
      <c r="J11" s="18">
        <v>0</v>
      </c>
      <c r="K11" s="23">
        <f>SUM(L11,M11)</f>
        <v>0</v>
      </c>
      <c r="L11" s="18">
        <v>0</v>
      </c>
      <c r="M11" s="18">
        <v>0</v>
      </c>
      <c r="N11" s="27">
        <f>SUM(O11,P11)</f>
        <v>0</v>
      </c>
      <c r="O11" s="23">
        <f t="shared" si="0"/>
        <v>0</v>
      </c>
      <c r="P11" s="23">
        <f t="shared" si="0"/>
        <v>0</v>
      </c>
      <c r="Q11" s="18"/>
      <c r="R11" s="18"/>
      <c r="S11" s="18"/>
    </row>
    <row r="12" spans="1:19" s="11" customFormat="1" ht="14.25">
      <c r="A12" s="202" t="s">
        <v>27</v>
      </c>
      <c r="B12" s="203"/>
      <c r="C12" s="203"/>
      <c r="D12" s="203"/>
      <c r="E12" s="101"/>
      <c r="F12" s="102"/>
      <c r="G12" s="102"/>
      <c r="H12" s="102">
        <f t="shared" ref="H12:P12" si="1">SUM(H9:H11)</f>
        <v>0</v>
      </c>
      <c r="I12" s="102">
        <f t="shared" si="1"/>
        <v>0</v>
      </c>
      <c r="J12" s="102">
        <f t="shared" si="1"/>
        <v>0</v>
      </c>
      <c r="K12" s="102">
        <f t="shared" si="1"/>
        <v>0</v>
      </c>
      <c r="L12" s="102">
        <f t="shared" si="1"/>
        <v>0</v>
      </c>
      <c r="M12" s="102">
        <f t="shared" si="1"/>
        <v>0</v>
      </c>
      <c r="N12" s="102">
        <f t="shared" si="1"/>
        <v>0</v>
      </c>
      <c r="O12" s="102">
        <f t="shared" si="1"/>
        <v>0</v>
      </c>
      <c r="P12" s="102">
        <f t="shared" si="1"/>
        <v>0</v>
      </c>
      <c r="Q12" s="102"/>
      <c r="R12" s="102"/>
      <c r="S12" s="102"/>
    </row>
    <row r="13" spans="1:19">
      <c r="A13" s="204" t="s">
        <v>36</v>
      </c>
      <c r="B13" s="205"/>
      <c r="C13" s="205"/>
      <c r="D13" s="20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208" t="s">
        <v>41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10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202" t="s">
        <v>27</v>
      </c>
      <c r="B17" s="203"/>
      <c r="C17" s="203"/>
      <c r="D17" s="20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204" t="s">
        <v>37</v>
      </c>
      <c r="B18" s="205"/>
      <c r="C18" s="205"/>
      <c r="D18" s="20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208" t="s">
        <v>42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10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02" t="s">
        <v>27</v>
      </c>
      <c r="B22" s="203"/>
      <c r="C22" s="203"/>
      <c r="D22" s="20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204" t="s">
        <v>38</v>
      </c>
      <c r="B23" s="205"/>
      <c r="C23" s="205"/>
      <c r="D23" s="20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202" t="s">
        <v>39</v>
      </c>
      <c r="B24" s="203"/>
      <c r="C24" s="203"/>
      <c r="D24" s="20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202" t="s">
        <v>40</v>
      </c>
      <c r="B25" s="203"/>
      <c r="C25" s="203"/>
      <c r="D25" s="20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44</v>
      </c>
    </row>
    <row r="28" spans="1:19">
      <c r="A28" s="1" t="s">
        <v>45</v>
      </c>
    </row>
    <row r="29" spans="1:19">
      <c r="A29" s="1" t="s">
        <v>46</v>
      </c>
    </row>
    <row r="32" spans="1:19" ht="15.75">
      <c r="A32" s="111" t="s">
        <v>104</v>
      </c>
      <c r="B32" s="112"/>
      <c r="C32" s="4"/>
      <c r="D32" s="4"/>
      <c r="E32" s="112" t="s">
        <v>102</v>
      </c>
    </row>
    <row r="33" spans="1:6" ht="15.75">
      <c r="A33" s="111"/>
      <c r="B33" s="112"/>
      <c r="C33" s="4"/>
      <c r="D33" s="4"/>
      <c r="E33" s="112"/>
    </row>
    <row r="34" spans="1:6" ht="15.75">
      <c r="A34" s="4"/>
      <c r="B34" s="4"/>
      <c r="C34" s="4"/>
      <c r="D34" s="4"/>
      <c r="E34" s="4"/>
    </row>
    <row r="35" spans="1:6" ht="15.75">
      <c r="A35" s="105" t="s">
        <v>103</v>
      </c>
      <c r="B35" s="113"/>
      <c r="C35" s="4"/>
      <c r="D35" s="4"/>
      <c r="E35" s="129" t="s">
        <v>178</v>
      </c>
      <c r="F35" s="129"/>
    </row>
  </sheetData>
  <mergeCells count="32"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  <mergeCell ref="O5:P5"/>
    <mergeCell ref="C4:C6"/>
    <mergeCell ref="B4:B6"/>
    <mergeCell ref="A22:D22"/>
    <mergeCell ref="A18:D18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="70" zoomScaleNormal="80" zoomScaleSheetLayoutView="70" workbookViewId="0">
      <pane xSplit="3" ySplit="6" topLeftCell="D17" activePane="bottomRight" state="frozen"/>
      <selection pane="topRight" activeCell="D1" sqref="D1"/>
      <selection pane="bottomLeft" activeCell="A7" sqref="A7"/>
      <selection pane="bottomRight" activeCell="N26" sqref="N26"/>
    </sheetView>
  </sheetViews>
  <sheetFormatPr defaultColWidth="8.85546875" defaultRowHeight="15"/>
  <cols>
    <col min="1" max="1" width="17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192" t="s">
        <v>48</v>
      </c>
      <c r="S1" s="192"/>
    </row>
    <row r="2" spans="1:19" ht="43.9" customHeight="1">
      <c r="D2" s="193" t="s">
        <v>207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4" spans="1:19" ht="37.15" customHeight="1">
      <c r="A4" s="199" t="s">
        <v>23</v>
      </c>
      <c r="B4" s="199" t="s">
        <v>53</v>
      </c>
      <c r="C4" s="199" t="s">
        <v>52</v>
      </c>
      <c r="D4" s="196" t="s">
        <v>55</v>
      </c>
      <c r="E4" s="197"/>
      <c r="F4" s="197"/>
      <c r="G4" s="198"/>
      <c r="H4" s="232" t="s">
        <v>56</v>
      </c>
      <c r="I4" s="196" t="s">
        <v>57</v>
      </c>
      <c r="J4" s="197"/>
      <c r="K4" s="198"/>
      <c r="L4" s="196" t="s">
        <v>58</v>
      </c>
      <c r="M4" s="197"/>
      <c r="N4" s="197"/>
      <c r="O4" s="198"/>
      <c r="P4" s="196" t="s">
        <v>99</v>
      </c>
      <c r="Q4" s="197"/>
      <c r="R4" s="197"/>
      <c r="S4" s="198"/>
    </row>
    <row r="5" spans="1:19">
      <c r="A5" s="200"/>
      <c r="B5" s="200"/>
      <c r="C5" s="200"/>
      <c r="D5" s="227" t="s">
        <v>27</v>
      </c>
      <c r="E5" s="208" t="s">
        <v>5</v>
      </c>
      <c r="F5" s="209"/>
      <c r="G5" s="210"/>
      <c r="H5" s="233"/>
      <c r="I5" s="227" t="s">
        <v>27</v>
      </c>
      <c r="J5" s="208" t="s">
        <v>5</v>
      </c>
      <c r="K5" s="210"/>
      <c r="L5" s="227" t="s">
        <v>27</v>
      </c>
      <c r="M5" s="208" t="s">
        <v>5</v>
      </c>
      <c r="N5" s="209"/>
      <c r="O5" s="210"/>
      <c r="P5" s="227" t="s">
        <v>27</v>
      </c>
      <c r="Q5" s="208" t="s">
        <v>5</v>
      </c>
      <c r="R5" s="209"/>
      <c r="S5" s="210"/>
    </row>
    <row r="6" spans="1:19" ht="58.9" customHeight="1">
      <c r="A6" s="201"/>
      <c r="B6" s="201"/>
      <c r="C6" s="201"/>
      <c r="D6" s="228"/>
      <c r="E6" s="9" t="s">
        <v>29</v>
      </c>
      <c r="F6" s="9" t="s">
        <v>30</v>
      </c>
      <c r="G6" s="9" t="s">
        <v>54</v>
      </c>
      <c r="H6" s="234"/>
      <c r="I6" s="228"/>
      <c r="J6" s="9" t="s">
        <v>30</v>
      </c>
      <c r="K6" s="9" t="s">
        <v>54</v>
      </c>
      <c r="L6" s="228"/>
      <c r="M6" s="9" t="s">
        <v>29</v>
      </c>
      <c r="N6" s="9" t="s">
        <v>30</v>
      </c>
      <c r="O6" s="9" t="s">
        <v>54</v>
      </c>
      <c r="P6" s="228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24" t="s">
        <v>59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6"/>
    </row>
    <row r="9" spans="1:19" ht="23.25" hidden="1" customHeight="1">
      <c r="A9" s="25"/>
      <c r="B9" s="22"/>
      <c r="C9" s="22"/>
      <c r="D9" s="23">
        <f t="shared" ref="D9:D14" si="0">SUM(E9,F9)</f>
        <v>0</v>
      </c>
      <c r="E9" s="18"/>
      <c r="F9" s="18"/>
      <c r="G9" s="18"/>
      <c r="H9" s="18"/>
      <c r="I9" s="23">
        <f t="shared" ref="I9:I14" si="1">SUM(J9,K9)</f>
        <v>0</v>
      </c>
      <c r="J9" s="18"/>
      <c r="K9" s="18"/>
      <c r="L9" s="23">
        <f t="shared" ref="L9:L14" si="2">SUM(M9,N9,O9)</f>
        <v>0</v>
      </c>
      <c r="M9" s="18"/>
      <c r="N9" s="18"/>
      <c r="O9" s="18"/>
      <c r="P9" s="23">
        <f t="shared" ref="P9:P14" si="3">SUM(Q9:S9)</f>
        <v>0</v>
      </c>
      <c r="Q9" s="23">
        <f t="shared" ref="Q9:Q14" si="4">(D9+H9)-M9</f>
        <v>0</v>
      </c>
      <c r="R9" s="23">
        <f t="shared" ref="R9:S14" si="5">J9-N9</f>
        <v>0</v>
      </c>
      <c r="S9" s="23">
        <f t="shared" si="5"/>
        <v>0</v>
      </c>
    </row>
    <row r="10" spans="1:19" ht="24.75" hidden="1" customHeight="1">
      <c r="A10" s="25"/>
      <c r="B10" s="22"/>
      <c r="C10" s="22"/>
      <c r="D10" s="23">
        <f t="shared" si="0"/>
        <v>0</v>
      </c>
      <c r="E10" s="18"/>
      <c r="F10" s="18"/>
      <c r="G10" s="18"/>
      <c r="H10" s="18"/>
      <c r="I10" s="23">
        <f t="shared" si="1"/>
        <v>0</v>
      </c>
      <c r="J10" s="18"/>
      <c r="K10" s="18"/>
      <c r="L10" s="23">
        <f t="shared" si="2"/>
        <v>0</v>
      </c>
      <c r="M10" s="18"/>
      <c r="N10" s="18"/>
      <c r="O10" s="18"/>
      <c r="P10" s="23">
        <f t="shared" si="3"/>
        <v>0</v>
      </c>
      <c r="Q10" s="23">
        <f t="shared" si="4"/>
        <v>0</v>
      </c>
      <c r="R10" s="23">
        <f t="shared" si="5"/>
        <v>0</v>
      </c>
      <c r="S10" s="23">
        <f t="shared" si="5"/>
        <v>0</v>
      </c>
    </row>
    <row r="11" spans="1:19" ht="24" hidden="1" customHeight="1">
      <c r="A11" s="25"/>
      <c r="B11" s="22"/>
      <c r="C11" s="22"/>
      <c r="D11" s="23">
        <f t="shared" si="0"/>
        <v>0</v>
      </c>
      <c r="E11" s="18"/>
      <c r="F11" s="18"/>
      <c r="G11" s="18"/>
      <c r="H11" s="18"/>
      <c r="I11" s="23">
        <f t="shared" si="1"/>
        <v>0</v>
      </c>
      <c r="J11" s="18"/>
      <c r="K11" s="18"/>
      <c r="L11" s="23">
        <f t="shared" si="2"/>
        <v>0</v>
      </c>
      <c r="M11" s="18"/>
      <c r="N11" s="18"/>
      <c r="O11" s="18"/>
      <c r="P11" s="23">
        <f t="shared" si="3"/>
        <v>0</v>
      </c>
      <c r="Q11" s="23">
        <f t="shared" si="4"/>
        <v>0</v>
      </c>
      <c r="R11" s="23">
        <f t="shared" si="5"/>
        <v>0</v>
      </c>
      <c r="S11" s="23">
        <f t="shared" si="5"/>
        <v>0</v>
      </c>
    </row>
    <row r="12" spans="1:19" ht="24" hidden="1" customHeight="1">
      <c r="A12" s="25"/>
      <c r="B12" s="22"/>
      <c r="C12" s="22"/>
      <c r="D12" s="23">
        <f t="shared" si="0"/>
        <v>0</v>
      </c>
      <c r="E12" s="18"/>
      <c r="F12" s="18"/>
      <c r="G12" s="18"/>
      <c r="H12" s="18"/>
      <c r="I12" s="23">
        <f t="shared" si="1"/>
        <v>0</v>
      </c>
      <c r="J12" s="18"/>
      <c r="K12" s="18"/>
      <c r="L12" s="23">
        <f t="shared" si="2"/>
        <v>0</v>
      </c>
      <c r="M12" s="18"/>
      <c r="N12" s="18"/>
      <c r="O12" s="18"/>
      <c r="P12" s="23">
        <f t="shared" si="3"/>
        <v>0</v>
      </c>
      <c r="Q12" s="23">
        <f t="shared" si="4"/>
        <v>0</v>
      </c>
      <c r="R12" s="23">
        <f t="shared" si="5"/>
        <v>0</v>
      </c>
      <c r="S12" s="23">
        <f t="shared" si="5"/>
        <v>0</v>
      </c>
    </row>
    <row r="13" spans="1:19" ht="24" hidden="1" customHeight="1">
      <c r="A13" s="25"/>
      <c r="B13" s="22"/>
      <c r="C13" s="22"/>
      <c r="D13" s="23">
        <f t="shared" si="0"/>
        <v>0</v>
      </c>
      <c r="E13" s="18"/>
      <c r="F13" s="18"/>
      <c r="G13" s="18"/>
      <c r="H13" s="18"/>
      <c r="I13" s="23">
        <f t="shared" si="1"/>
        <v>0</v>
      </c>
      <c r="J13" s="18"/>
      <c r="K13" s="18"/>
      <c r="L13" s="23">
        <f t="shared" si="2"/>
        <v>0</v>
      </c>
      <c r="M13" s="18"/>
      <c r="N13" s="18"/>
      <c r="O13" s="18"/>
      <c r="P13" s="23">
        <f t="shared" si="3"/>
        <v>0</v>
      </c>
      <c r="Q13" s="23">
        <f t="shared" si="4"/>
        <v>0</v>
      </c>
      <c r="R13" s="23">
        <f t="shared" si="5"/>
        <v>0</v>
      </c>
      <c r="S13" s="23">
        <f t="shared" si="5"/>
        <v>0</v>
      </c>
    </row>
    <row r="14" spans="1:19" ht="39.75" customHeight="1">
      <c r="A14" s="106" t="s">
        <v>98</v>
      </c>
      <c r="B14" s="22"/>
      <c r="C14" s="104"/>
      <c r="D14" s="23">
        <f t="shared" si="0"/>
        <v>0</v>
      </c>
      <c r="E14" s="18">
        <v>0</v>
      </c>
      <c r="F14" s="18"/>
      <c r="G14" s="18"/>
      <c r="H14" s="18"/>
      <c r="I14" s="23">
        <f t="shared" si="1"/>
        <v>0</v>
      </c>
      <c r="J14" s="18">
        <v>0</v>
      </c>
      <c r="K14" s="18"/>
      <c r="L14" s="23">
        <f t="shared" si="2"/>
        <v>0</v>
      </c>
      <c r="M14" s="18">
        <v>0</v>
      </c>
      <c r="N14" s="18">
        <v>0</v>
      </c>
      <c r="O14" s="18"/>
      <c r="P14" s="23">
        <f t="shared" si="3"/>
        <v>0</v>
      </c>
      <c r="Q14" s="23">
        <f t="shared" si="4"/>
        <v>0</v>
      </c>
      <c r="R14" s="23">
        <f t="shared" si="5"/>
        <v>0</v>
      </c>
      <c r="S14" s="23">
        <f t="shared" si="5"/>
        <v>0</v>
      </c>
    </row>
    <row r="15" spans="1:19" s="99" customFormat="1" ht="14.25">
      <c r="A15" s="218" t="s">
        <v>27</v>
      </c>
      <c r="B15" s="219"/>
      <c r="C15" s="220"/>
      <c r="D15" s="98">
        <f t="shared" ref="D15:S15" si="6">SUM(D9:D14)</f>
        <v>0</v>
      </c>
      <c r="E15" s="98">
        <f t="shared" si="6"/>
        <v>0</v>
      </c>
      <c r="F15" s="98">
        <f t="shared" si="6"/>
        <v>0</v>
      </c>
      <c r="G15" s="98">
        <f t="shared" si="6"/>
        <v>0</v>
      </c>
      <c r="H15" s="98">
        <f t="shared" si="6"/>
        <v>0</v>
      </c>
      <c r="I15" s="98">
        <f t="shared" si="6"/>
        <v>0</v>
      </c>
      <c r="J15" s="98">
        <f t="shared" si="6"/>
        <v>0</v>
      </c>
      <c r="K15" s="98">
        <f t="shared" si="6"/>
        <v>0</v>
      </c>
      <c r="L15" s="98">
        <f t="shared" si="6"/>
        <v>0</v>
      </c>
      <c r="M15" s="98">
        <f t="shared" si="6"/>
        <v>0</v>
      </c>
      <c r="N15" s="98">
        <f t="shared" si="6"/>
        <v>0</v>
      </c>
      <c r="O15" s="98">
        <f t="shared" si="6"/>
        <v>0</v>
      </c>
      <c r="P15" s="98">
        <f t="shared" si="6"/>
        <v>0</v>
      </c>
      <c r="Q15" s="98">
        <f t="shared" si="6"/>
        <v>0</v>
      </c>
      <c r="R15" s="98">
        <f t="shared" si="6"/>
        <v>0</v>
      </c>
      <c r="S15" s="98">
        <f t="shared" si="6"/>
        <v>0</v>
      </c>
    </row>
    <row r="16" spans="1:19">
      <c r="A16" s="221" t="s">
        <v>36</v>
      </c>
      <c r="B16" s="222"/>
      <c r="C16" s="22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10"/>
    </row>
    <row r="18" spans="1:19" ht="69" customHeight="1">
      <c r="A18" s="130"/>
      <c r="B18" s="131" t="s">
        <v>196</v>
      </c>
      <c r="C18" s="172" t="s">
        <v>197</v>
      </c>
      <c r="D18" s="132">
        <f t="shared" ref="D18:D27" si="7">SUM(E18,F18)</f>
        <v>0</v>
      </c>
      <c r="E18" s="133"/>
      <c r="F18" s="133"/>
      <c r="G18" s="133"/>
      <c r="H18" s="133">
        <v>3000000</v>
      </c>
      <c r="I18" s="132">
        <f t="shared" ref="I18:I26" si="8">SUM(J18,K18)</f>
        <v>27390.41</v>
      </c>
      <c r="J18" s="185">
        <v>27390.41</v>
      </c>
      <c r="K18" s="133"/>
      <c r="L18" s="132">
        <f t="shared" ref="L18:L26" si="9">SUM(M18,N18,O18)</f>
        <v>3027390.41</v>
      </c>
      <c r="M18" s="133">
        <v>3000000</v>
      </c>
      <c r="N18" s="185">
        <v>27390.41</v>
      </c>
      <c r="O18" s="133"/>
      <c r="P18" s="132">
        <f t="shared" ref="P18:P27" si="10">SUM(Q18:S18)</f>
        <v>0</v>
      </c>
      <c r="Q18" s="132">
        <f t="shared" ref="Q18:Q27" si="11">(D18+H18)-M18</f>
        <v>0</v>
      </c>
      <c r="R18" s="132">
        <f t="shared" ref="R18:S26" si="12">J18-N18</f>
        <v>0</v>
      </c>
      <c r="S18" s="132">
        <f t="shared" si="12"/>
        <v>0</v>
      </c>
    </row>
    <row r="19" spans="1:19" ht="49.5" hidden="1" customHeight="1">
      <c r="A19" s="235" t="s">
        <v>143</v>
      </c>
      <c r="B19" s="134"/>
      <c r="C19" s="135"/>
      <c r="D19" s="136">
        <f t="shared" si="7"/>
        <v>0</v>
      </c>
      <c r="E19" s="137"/>
      <c r="F19" s="137"/>
      <c r="G19" s="137"/>
      <c r="H19" s="137"/>
      <c r="I19" s="136">
        <f t="shared" si="8"/>
        <v>0</v>
      </c>
      <c r="J19" s="171"/>
      <c r="K19" s="137"/>
      <c r="L19" s="136">
        <f t="shared" si="9"/>
        <v>0</v>
      </c>
      <c r="M19" s="137"/>
      <c r="N19" s="171"/>
      <c r="O19" s="137"/>
      <c r="P19" s="136">
        <f t="shared" si="10"/>
        <v>0</v>
      </c>
      <c r="Q19" s="136">
        <f t="shared" si="11"/>
        <v>0</v>
      </c>
      <c r="R19" s="136">
        <f t="shared" si="12"/>
        <v>0</v>
      </c>
      <c r="S19" s="138">
        <f t="shared" si="12"/>
        <v>0</v>
      </c>
    </row>
    <row r="20" spans="1:19" ht="52.5" hidden="1" customHeight="1">
      <c r="A20" s="236"/>
      <c r="B20" s="24"/>
      <c r="C20" s="21"/>
      <c r="D20" s="23">
        <f t="shared" si="7"/>
        <v>0</v>
      </c>
      <c r="E20" s="20"/>
      <c r="F20" s="20"/>
      <c r="G20" s="20"/>
      <c r="H20" s="20"/>
      <c r="I20" s="23">
        <f t="shared" si="8"/>
        <v>0</v>
      </c>
      <c r="J20" s="167"/>
      <c r="K20" s="20"/>
      <c r="L20" s="23">
        <f t="shared" si="9"/>
        <v>0</v>
      </c>
      <c r="M20" s="20"/>
      <c r="N20" s="167"/>
      <c r="O20" s="20"/>
      <c r="P20" s="23">
        <f t="shared" si="10"/>
        <v>0</v>
      </c>
      <c r="Q20" s="23">
        <f t="shared" si="11"/>
        <v>0</v>
      </c>
      <c r="R20" s="23">
        <f t="shared" si="12"/>
        <v>0</v>
      </c>
      <c r="S20" s="139">
        <f t="shared" si="12"/>
        <v>0</v>
      </c>
    </row>
    <row r="21" spans="1:19" ht="60" hidden="1" customHeight="1">
      <c r="A21" s="236"/>
      <c r="B21" s="24"/>
      <c r="C21" s="21"/>
      <c r="D21" s="23">
        <f t="shared" si="7"/>
        <v>0</v>
      </c>
      <c r="E21" s="20"/>
      <c r="F21" s="20"/>
      <c r="G21" s="20"/>
      <c r="H21" s="20"/>
      <c r="I21" s="23">
        <f t="shared" si="8"/>
        <v>0</v>
      </c>
      <c r="J21" s="167"/>
      <c r="K21" s="20"/>
      <c r="L21" s="23">
        <f t="shared" si="9"/>
        <v>0</v>
      </c>
      <c r="M21" s="20"/>
      <c r="N21" s="167"/>
      <c r="O21" s="20"/>
      <c r="P21" s="23">
        <f t="shared" si="10"/>
        <v>0</v>
      </c>
      <c r="Q21" s="23">
        <f t="shared" si="11"/>
        <v>0</v>
      </c>
      <c r="R21" s="23">
        <f t="shared" si="12"/>
        <v>0</v>
      </c>
      <c r="S21" s="139">
        <f t="shared" si="12"/>
        <v>0</v>
      </c>
    </row>
    <row r="22" spans="1:19" ht="70.5" customHeight="1">
      <c r="A22" s="236"/>
      <c r="B22" s="127" t="s">
        <v>182</v>
      </c>
      <c r="C22" s="21" t="s">
        <v>183</v>
      </c>
      <c r="D22" s="23">
        <f t="shared" si="7"/>
        <v>0</v>
      </c>
      <c r="E22" s="20"/>
      <c r="F22" s="20"/>
      <c r="G22" s="20"/>
      <c r="H22" s="20">
        <f>3000000+1350000+500000</f>
        <v>4850000</v>
      </c>
      <c r="I22" s="23">
        <f t="shared" si="8"/>
        <v>226147.96</v>
      </c>
      <c r="J22" s="185">
        <v>226147.96</v>
      </c>
      <c r="K22" s="20"/>
      <c r="L22" s="23">
        <f t="shared" si="9"/>
        <v>5076147.96</v>
      </c>
      <c r="M22" s="20">
        <v>4850000</v>
      </c>
      <c r="N22" s="185">
        <v>226147.96</v>
      </c>
      <c r="O22" s="20"/>
      <c r="P22" s="23">
        <f t="shared" si="10"/>
        <v>0</v>
      </c>
      <c r="Q22" s="23">
        <f t="shared" si="11"/>
        <v>0</v>
      </c>
      <c r="R22" s="23">
        <f t="shared" si="12"/>
        <v>0</v>
      </c>
      <c r="S22" s="139">
        <f t="shared" si="12"/>
        <v>0</v>
      </c>
    </row>
    <row r="23" spans="1:19" ht="72" customHeight="1">
      <c r="A23" s="236"/>
      <c r="B23" s="127" t="s">
        <v>164</v>
      </c>
      <c r="C23" s="21" t="s">
        <v>167</v>
      </c>
      <c r="D23" s="23">
        <f t="shared" si="7"/>
        <v>8592500</v>
      </c>
      <c r="E23" s="20">
        <v>8592500</v>
      </c>
      <c r="F23" s="20"/>
      <c r="G23" s="20"/>
      <c r="H23" s="167"/>
      <c r="I23" s="23">
        <f t="shared" si="8"/>
        <v>527785.51</v>
      </c>
      <c r="J23" s="173">
        <v>527785.51</v>
      </c>
      <c r="K23" s="20"/>
      <c r="L23" s="23">
        <f t="shared" si="9"/>
        <v>4824035.51</v>
      </c>
      <c r="M23" s="333">
        <v>4296250</v>
      </c>
      <c r="N23" s="173">
        <v>527785.51</v>
      </c>
      <c r="O23" s="20"/>
      <c r="P23" s="23">
        <f t="shared" si="10"/>
        <v>4296250</v>
      </c>
      <c r="Q23" s="23">
        <f t="shared" si="11"/>
        <v>4296250</v>
      </c>
      <c r="R23" s="23">
        <f>J23-N23</f>
        <v>0</v>
      </c>
      <c r="S23" s="139">
        <f t="shared" si="12"/>
        <v>0</v>
      </c>
    </row>
    <row r="24" spans="1:19" ht="74.25" customHeight="1" thickBot="1">
      <c r="A24" s="237"/>
      <c r="B24" s="166" t="s">
        <v>180</v>
      </c>
      <c r="C24" s="140" t="s">
        <v>181</v>
      </c>
      <c r="D24" s="141">
        <f t="shared" si="7"/>
        <v>0</v>
      </c>
      <c r="E24" s="142"/>
      <c r="F24" s="142"/>
      <c r="G24" s="142"/>
      <c r="H24" s="167">
        <v>3000000</v>
      </c>
      <c r="I24" s="141">
        <f t="shared" si="8"/>
        <v>139717.82</v>
      </c>
      <c r="J24" s="185">
        <v>139717.82</v>
      </c>
      <c r="K24" s="142"/>
      <c r="L24" s="141">
        <f t="shared" si="9"/>
        <v>3139717.82</v>
      </c>
      <c r="M24" s="142">
        <v>3000000</v>
      </c>
      <c r="N24" s="185">
        <v>139717.82</v>
      </c>
      <c r="O24" s="142"/>
      <c r="P24" s="141">
        <f t="shared" si="10"/>
        <v>0</v>
      </c>
      <c r="Q24" s="141">
        <f t="shared" si="11"/>
        <v>0</v>
      </c>
      <c r="R24" s="141">
        <f t="shared" si="12"/>
        <v>0</v>
      </c>
      <c r="S24" s="143">
        <f t="shared" si="12"/>
        <v>0</v>
      </c>
    </row>
    <row r="25" spans="1:19" ht="90">
      <c r="A25" s="211" t="s">
        <v>100</v>
      </c>
      <c r="B25" s="134" t="s">
        <v>141</v>
      </c>
      <c r="C25" s="135" t="s">
        <v>142</v>
      </c>
      <c r="D25" s="136">
        <f t="shared" si="7"/>
        <v>1000000</v>
      </c>
      <c r="E25" s="137">
        <v>1000000</v>
      </c>
      <c r="F25" s="137"/>
      <c r="G25" s="137"/>
      <c r="H25" s="137"/>
      <c r="I25" s="136">
        <f t="shared" si="8"/>
        <v>63698.62</v>
      </c>
      <c r="J25" s="171">
        <v>63698.62</v>
      </c>
      <c r="K25" s="137"/>
      <c r="L25" s="136">
        <f t="shared" si="9"/>
        <v>1063698.6200000001</v>
      </c>
      <c r="M25" s="137">
        <v>1000000</v>
      </c>
      <c r="N25" s="171">
        <v>63698.62</v>
      </c>
      <c r="O25" s="137"/>
      <c r="P25" s="136">
        <f t="shared" si="10"/>
        <v>0</v>
      </c>
      <c r="Q25" s="136">
        <f>(D25+H25)-M25</f>
        <v>0</v>
      </c>
      <c r="R25" s="136">
        <f>J25-N25</f>
        <v>0</v>
      </c>
      <c r="S25" s="138">
        <f t="shared" si="12"/>
        <v>0</v>
      </c>
    </row>
    <row r="26" spans="1:19" ht="90.75" thickBot="1">
      <c r="A26" s="212"/>
      <c r="B26" s="145" t="s">
        <v>149</v>
      </c>
      <c r="C26" s="145" t="s">
        <v>150</v>
      </c>
      <c r="D26" s="141">
        <f t="shared" si="7"/>
        <v>1300000</v>
      </c>
      <c r="E26" s="142">
        <v>1300000</v>
      </c>
      <c r="F26" s="142"/>
      <c r="G26" s="142"/>
      <c r="H26" s="142"/>
      <c r="I26" s="141">
        <f t="shared" si="8"/>
        <v>108900.66</v>
      </c>
      <c r="J26" s="169">
        <v>108900.66</v>
      </c>
      <c r="K26" s="142"/>
      <c r="L26" s="141">
        <f t="shared" si="9"/>
        <v>1258900.6599999999</v>
      </c>
      <c r="M26" s="169">
        <v>1150000</v>
      </c>
      <c r="N26" s="169">
        <v>108900.66</v>
      </c>
      <c r="O26" s="142"/>
      <c r="P26" s="141">
        <f t="shared" si="10"/>
        <v>150000</v>
      </c>
      <c r="Q26" s="141">
        <f t="shared" si="11"/>
        <v>150000</v>
      </c>
      <c r="R26" s="141">
        <f t="shared" si="12"/>
        <v>0</v>
      </c>
      <c r="S26" s="143">
        <f t="shared" si="12"/>
        <v>0</v>
      </c>
    </row>
    <row r="27" spans="1:19" ht="60.75" thickBot="1">
      <c r="A27" s="212"/>
      <c r="B27" s="145" t="s">
        <v>218</v>
      </c>
      <c r="C27" s="145" t="s">
        <v>219</v>
      </c>
      <c r="D27" s="141">
        <f t="shared" si="7"/>
        <v>0</v>
      </c>
      <c r="E27" s="142"/>
      <c r="F27" s="142"/>
      <c r="G27" s="142"/>
      <c r="H27" s="169">
        <v>1000000</v>
      </c>
      <c r="I27" s="141"/>
      <c r="J27" s="189"/>
      <c r="K27" s="142"/>
      <c r="L27" s="141"/>
      <c r="M27" s="142"/>
      <c r="N27" s="189"/>
      <c r="O27" s="142"/>
      <c r="P27" s="141">
        <f t="shared" si="10"/>
        <v>1000000</v>
      </c>
      <c r="Q27" s="141">
        <f t="shared" si="11"/>
        <v>1000000</v>
      </c>
      <c r="R27" s="141"/>
      <c r="S27" s="143"/>
    </row>
    <row r="28" spans="1:19" s="99" customFormat="1" ht="14.25">
      <c r="A28" s="229" t="s">
        <v>27</v>
      </c>
      <c r="B28" s="230"/>
      <c r="C28" s="231"/>
      <c r="D28" s="144">
        <f>SUM(D18:D27)</f>
        <v>10892500</v>
      </c>
      <c r="E28" s="144">
        <f t="shared" ref="E28:S28" si="13">SUM(E18:E27)</f>
        <v>10892500</v>
      </c>
      <c r="F28" s="144">
        <f t="shared" si="13"/>
        <v>0</v>
      </c>
      <c r="G28" s="144">
        <f t="shared" si="13"/>
        <v>0</v>
      </c>
      <c r="H28" s="144">
        <f t="shared" si="13"/>
        <v>11850000</v>
      </c>
      <c r="I28" s="144">
        <f t="shared" si="13"/>
        <v>1093640.98</v>
      </c>
      <c r="J28" s="144">
        <f t="shared" si="13"/>
        <v>1093640.98</v>
      </c>
      <c r="K28" s="144">
        <f t="shared" si="13"/>
        <v>0</v>
      </c>
      <c r="L28" s="144">
        <f t="shared" si="13"/>
        <v>18389890.98</v>
      </c>
      <c r="M28" s="144">
        <f t="shared" si="13"/>
        <v>17296250</v>
      </c>
      <c r="N28" s="144">
        <f t="shared" si="13"/>
        <v>1093640.98</v>
      </c>
      <c r="O28" s="144">
        <f t="shared" si="13"/>
        <v>0</v>
      </c>
      <c r="P28" s="144">
        <f t="shared" si="13"/>
        <v>5446250</v>
      </c>
      <c r="Q28" s="144">
        <f t="shared" si="13"/>
        <v>5446250</v>
      </c>
      <c r="R28" s="144">
        <f t="shared" si="13"/>
        <v>0</v>
      </c>
      <c r="S28" s="144">
        <f t="shared" si="13"/>
        <v>0</v>
      </c>
    </row>
    <row r="29" spans="1:19">
      <c r="A29" s="221" t="s">
        <v>37</v>
      </c>
      <c r="B29" s="222"/>
      <c r="C29" s="22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99" customFormat="1" ht="14.25">
      <c r="A30" s="218" t="s">
        <v>61</v>
      </c>
      <c r="B30" s="219"/>
      <c r="C30" s="220"/>
      <c r="D30" s="98">
        <f t="shared" ref="D30:S30" si="14">SUM(D15,D28)</f>
        <v>10892500</v>
      </c>
      <c r="E30" s="98">
        <f t="shared" si="14"/>
        <v>10892500</v>
      </c>
      <c r="F30" s="98">
        <f t="shared" si="14"/>
        <v>0</v>
      </c>
      <c r="G30" s="98">
        <f t="shared" si="14"/>
        <v>0</v>
      </c>
      <c r="H30" s="98">
        <f t="shared" si="14"/>
        <v>11850000</v>
      </c>
      <c r="I30" s="98">
        <f t="shared" si="14"/>
        <v>1093640.98</v>
      </c>
      <c r="J30" s="98">
        <f t="shared" si="14"/>
        <v>1093640.98</v>
      </c>
      <c r="K30" s="98">
        <f t="shared" si="14"/>
        <v>0</v>
      </c>
      <c r="L30" s="98">
        <f t="shared" si="14"/>
        <v>18389890.98</v>
      </c>
      <c r="M30" s="98">
        <f t="shared" si="14"/>
        <v>17296250</v>
      </c>
      <c r="N30" s="98">
        <f t="shared" si="14"/>
        <v>1093640.98</v>
      </c>
      <c r="O30" s="98">
        <f t="shared" si="14"/>
        <v>0</v>
      </c>
      <c r="P30" s="98">
        <f t="shared" si="14"/>
        <v>5446250</v>
      </c>
      <c r="Q30" s="98">
        <f t="shared" si="14"/>
        <v>5446250</v>
      </c>
      <c r="R30" s="98">
        <f t="shared" si="14"/>
        <v>0</v>
      </c>
      <c r="S30" s="98">
        <f t="shared" si="14"/>
        <v>0</v>
      </c>
    </row>
    <row r="31" spans="1:19" s="14" customFormat="1" ht="14.25">
      <c r="A31" s="215" t="s">
        <v>62</v>
      </c>
      <c r="B31" s="216"/>
      <c r="C31" s="2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>
      <c r="A32" s="1" t="s">
        <v>43</v>
      </c>
    </row>
    <row r="33" spans="1:9">
      <c r="A33" s="1" t="s">
        <v>49</v>
      </c>
    </row>
    <row r="34" spans="1:9">
      <c r="A34" s="1" t="s">
        <v>50</v>
      </c>
    </row>
    <row r="36" spans="1:9" ht="15.75">
      <c r="A36" s="213" t="s">
        <v>101</v>
      </c>
      <c r="B36" s="214"/>
      <c r="C36" s="4"/>
      <c r="D36" s="4"/>
      <c r="E36" s="4"/>
      <c r="F36" s="4"/>
      <c r="G36" s="4"/>
      <c r="H36" s="4"/>
      <c r="I36" s="4" t="s">
        <v>102</v>
      </c>
    </row>
    <row r="37" spans="1:9" ht="15.75">
      <c r="A37" s="120"/>
      <c r="B37" s="121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5" t="s">
        <v>103</v>
      </c>
      <c r="B39" s="4"/>
      <c r="C39" s="4"/>
      <c r="D39" s="4"/>
      <c r="E39" s="4"/>
      <c r="F39" s="4"/>
      <c r="G39" s="4"/>
      <c r="H39" s="4"/>
      <c r="I39" s="105" t="s">
        <v>175</v>
      </c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 hidden="1">
      <c r="A41" s="4"/>
      <c r="B41" s="4"/>
      <c r="C41" s="4"/>
      <c r="D41" s="4"/>
      <c r="E41" s="4"/>
      <c r="F41" s="4"/>
      <c r="G41" s="4"/>
      <c r="H41" s="4"/>
      <c r="I41" s="4"/>
    </row>
    <row r="42" spans="1:9" ht="15.75" hidden="1">
      <c r="A42" s="4"/>
      <c r="B42" s="4"/>
      <c r="C42" s="4"/>
      <c r="D42" s="4"/>
      <c r="E42" s="4"/>
      <c r="F42" s="4"/>
      <c r="G42" s="4"/>
      <c r="H42" s="4"/>
      <c r="I42" s="4"/>
    </row>
    <row r="43" spans="1:9" ht="15.75" hidden="1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105" t="s">
        <v>177</v>
      </c>
      <c r="B45" s="4"/>
      <c r="C45" s="4"/>
      <c r="D45" s="4"/>
      <c r="E45" s="4"/>
      <c r="F45" s="4"/>
      <c r="G45" s="4"/>
      <c r="H45" s="4"/>
      <c r="I45" s="4"/>
    </row>
    <row r="46" spans="1:9" ht="15.75">
      <c r="A46" s="105" t="s">
        <v>145</v>
      </c>
      <c r="B46" s="4"/>
      <c r="C46" s="4"/>
      <c r="D46" s="4"/>
      <c r="E46" s="4"/>
      <c r="F46" s="4"/>
      <c r="G46" s="4"/>
      <c r="H46" s="4"/>
      <c r="I46" s="4"/>
    </row>
  </sheetData>
  <mergeCells count="29">
    <mergeCell ref="D2:S2"/>
    <mergeCell ref="P4:S4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J5:K5"/>
    <mergeCell ref="A29:C29"/>
    <mergeCell ref="A8:S8"/>
    <mergeCell ref="A4:A6"/>
    <mergeCell ref="I5:I6"/>
    <mergeCell ref="B4:B6"/>
    <mergeCell ref="L4:O4"/>
    <mergeCell ref="A28:C28"/>
    <mergeCell ref="H4:H6"/>
    <mergeCell ref="A19:A24"/>
    <mergeCell ref="A16:C16"/>
    <mergeCell ref="A15:C15"/>
    <mergeCell ref="A25:A27"/>
    <mergeCell ref="A36:B36"/>
    <mergeCell ref="A31:C31"/>
    <mergeCell ref="A30:C30"/>
    <mergeCell ref="A17:S1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80" zoomScaleSheetLayoutView="70" workbookViewId="0">
      <pane xSplit="3" ySplit="6" topLeftCell="H44" activePane="bottomRight" state="frozen"/>
      <selection pane="topRight" activeCell="D1" sqref="D1"/>
      <selection pane="bottomLeft" activeCell="A8" sqref="A8"/>
      <selection pane="bottomRight" activeCell="T60" sqref="T60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16384" width="8.85546875" style="1"/>
  </cols>
  <sheetData>
    <row r="1" spans="1:23">
      <c r="V1" s="192" t="s">
        <v>70</v>
      </c>
      <c r="W1" s="192"/>
    </row>
    <row r="2" spans="1:23" ht="47.45" customHeight="1">
      <c r="D2" s="193" t="s">
        <v>208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4" spans="1:23" ht="48" customHeight="1">
      <c r="A4" s="195" t="s">
        <v>23</v>
      </c>
      <c r="B4" s="195" t="s">
        <v>51</v>
      </c>
      <c r="C4" s="195" t="s">
        <v>52</v>
      </c>
      <c r="D4" s="195" t="s">
        <v>65</v>
      </c>
      <c r="E4" s="195"/>
      <c r="F4" s="195"/>
      <c r="G4" s="195"/>
      <c r="H4" s="255" t="s">
        <v>66</v>
      </c>
      <c r="I4" s="196" t="s">
        <v>57</v>
      </c>
      <c r="J4" s="197"/>
      <c r="K4" s="198"/>
      <c r="L4" s="195" t="s">
        <v>68</v>
      </c>
      <c r="M4" s="195"/>
      <c r="N4" s="195"/>
      <c r="O4" s="195"/>
      <c r="P4" s="195" t="s">
        <v>67</v>
      </c>
      <c r="Q4" s="195"/>
      <c r="R4" s="195"/>
      <c r="S4" s="195"/>
      <c r="T4" s="196" t="s">
        <v>69</v>
      </c>
      <c r="U4" s="197"/>
      <c r="V4" s="197"/>
      <c r="W4" s="198"/>
    </row>
    <row r="5" spans="1:23">
      <c r="A5" s="195"/>
      <c r="B5" s="195"/>
      <c r="C5" s="195"/>
      <c r="D5" s="194" t="s">
        <v>27</v>
      </c>
      <c r="E5" s="195" t="s">
        <v>5</v>
      </c>
      <c r="F5" s="195"/>
      <c r="G5" s="195"/>
      <c r="H5" s="256"/>
      <c r="I5" s="227" t="s">
        <v>27</v>
      </c>
      <c r="J5" s="208" t="s">
        <v>5</v>
      </c>
      <c r="K5" s="210"/>
      <c r="L5" s="194" t="s">
        <v>27</v>
      </c>
      <c r="M5" s="195" t="s">
        <v>5</v>
      </c>
      <c r="N5" s="195"/>
      <c r="O5" s="195"/>
      <c r="P5" s="194" t="s">
        <v>27</v>
      </c>
      <c r="Q5" s="195" t="s">
        <v>5</v>
      </c>
      <c r="R5" s="195"/>
      <c r="S5" s="195"/>
      <c r="T5" s="194" t="s">
        <v>27</v>
      </c>
      <c r="U5" s="195" t="s">
        <v>5</v>
      </c>
      <c r="V5" s="195"/>
      <c r="W5" s="195"/>
    </row>
    <row r="6" spans="1:23" ht="60" customHeight="1">
      <c r="A6" s="195"/>
      <c r="B6" s="195"/>
      <c r="C6" s="195"/>
      <c r="D6" s="194"/>
      <c r="E6" s="9" t="s">
        <v>29</v>
      </c>
      <c r="F6" s="9" t="s">
        <v>30</v>
      </c>
      <c r="G6" s="9" t="s">
        <v>54</v>
      </c>
      <c r="H6" s="257"/>
      <c r="I6" s="228"/>
      <c r="J6" s="9" t="s">
        <v>30</v>
      </c>
      <c r="K6" s="9" t="s">
        <v>54</v>
      </c>
      <c r="L6" s="194"/>
      <c r="M6" s="9" t="s">
        <v>29</v>
      </c>
      <c r="N6" s="9" t="s">
        <v>30</v>
      </c>
      <c r="O6" s="9" t="s">
        <v>54</v>
      </c>
      <c r="P6" s="194"/>
      <c r="Q6" s="9" t="s">
        <v>29</v>
      </c>
      <c r="R6" s="9" t="s">
        <v>30</v>
      </c>
      <c r="S6" s="9" t="s">
        <v>54</v>
      </c>
      <c r="T6" s="194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44" t="s">
        <v>63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41" t="s">
        <v>27</v>
      </c>
      <c r="B11" s="241"/>
      <c r="C11" s="24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42" t="s">
        <v>36</v>
      </c>
      <c r="B12" s="242"/>
      <c r="C12" s="24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44" t="s">
        <v>64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</row>
    <row r="14" spans="1:23" ht="27" customHeight="1">
      <c r="A14" s="13"/>
      <c r="B14" s="22"/>
      <c r="C14" s="28"/>
      <c r="D14" s="27">
        <f>SUM(E14,F14,G14)</f>
        <v>0</v>
      </c>
      <c r="E14" s="15"/>
      <c r="F14" s="15"/>
      <c r="G14" s="15"/>
      <c r="H14" s="15"/>
      <c r="I14" s="27">
        <f>SUM(J14,K14)</f>
        <v>0</v>
      </c>
      <c r="J14" s="15"/>
      <c r="K14" s="15"/>
      <c r="L14" s="27">
        <f>SUM(M14,N14)</f>
        <v>0</v>
      </c>
      <c r="M14" s="15"/>
      <c r="N14" s="15"/>
      <c r="O14" s="15"/>
      <c r="P14" s="27">
        <f>SUM(Q14,R14,S14)</f>
        <v>0</v>
      </c>
      <c r="Q14" s="15"/>
      <c r="R14" s="15"/>
      <c r="S14" s="15"/>
      <c r="T14" s="27">
        <f>SUM(U14,V14,W14)</f>
        <v>0</v>
      </c>
      <c r="U14" s="27">
        <f>(D14+H14)-M14</f>
        <v>0</v>
      </c>
      <c r="V14" s="27">
        <f>F14+J14-N14</f>
        <v>0</v>
      </c>
      <c r="W14" s="27"/>
    </row>
    <row r="15" spans="1:23" ht="55.5" customHeight="1">
      <c r="A15" s="13" t="s">
        <v>98</v>
      </c>
      <c r="B15" s="22"/>
      <c r="C15" s="28"/>
      <c r="D15" s="27">
        <f>SUM(E15,F15,G15)</f>
        <v>0</v>
      </c>
      <c r="E15" s="15"/>
      <c r="F15" s="15"/>
      <c r="G15" s="15"/>
      <c r="H15" s="15"/>
      <c r="I15" s="27">
        <f>SUM(J15,K15)</f>
        <v>0</v>
      </c>
      <c r="J15" s="15"/>
      <c r="K15" s="15"/>
      <c r="L15" s="27">
        <f>SUM(M15,N15)</f>
        <v>0</v>
      </c>
      <c r="M15" s="15"/>
      <c r="N15" s="15"/>
      <c r="O15" s="15"/>
      <c r="P15" s="27">
        <f>SUM(Q15,R15,S15)</f>
        <v>0</v>
      </c>
      <c r="Q15" s="15"/>
      <c r="R15" s="15"/>
      <c r="S15" s="15"/>
      <c r="T15" s="27">
        <f>SUM(U15,V15,W15)</f>
        <v>0</v>
      </c>
      <c r="U15" s="27">
        <f>(D15+H15)-M15-Q15</f>
        <v>0</v>
      </c>
      <c r="V15" s="27">
        <f>F15+J15-N15</f>
        <v>0</v>
      </c>
      <c r="W15" s="27"/>
    </row>
    <row r="16" spans="1:23" ht="45" hidden="1" customHeight="1">
      <c r="A16" s="13"/>
      <c r="B16" s="22"/>
      <c r="C16" s="28"/>
      <c r="D16" s="27">
        <f>SUM(E16,F16,G16)</f>
        <v>0</v>
      </c>
      <c r="E16" s="15"/>
      <c r="F16" s="15"/>
      <c r="G16" s="15"/>
      <c r="H16" s="15"/>
      <c r="I16" s="27">
        <f>SUM(J16,K16)</f>
        <v>0</v>
      </c>
      <c r="J16" s="15"/>
      <c r="K16" s="15"/>
      <c r="L16" s="27">
        <f>SUM(M16,N16)</f>
        <v>0</v>
      </c>
      <c r="M16" s="15"/>
      <c r="N16" s="15"/>
      <c r="O16" s="15"/>
      <c r="P16" s="27">
        <f>SUM(Q16,R16,S16)</f>
        <v>0</v>
      </c>
      <c r="Q16" s="15"/>
      <c r="R16" s="15"/>
      <c r="S16" s="15"/>
      <c r="T16" s="27">
        <f>SUM(U16,V16,W16)</f>
        <v>0</v>
      </c>
      <c r="U16" s="27">
        <f>(D16+H16)-M16-Q16</f>
        <v>0</v>
      </c>
      <c r="V16" s="27">
        <f>F16+J16-N16</f>
        <v>0</v>
      </c>
      <c r="W16" s="27"/>
    </row>
    <row r="17" spans="1:23" ht="20.25" hidden="1" customHeight="1">
      <c r="A17" s="13"/>
      <c r="B17" s="22"/>
      <c r="C17" s="28"/>
      <c r="D17" s="27">
        <f>SUM(E17,F17,G17)</f>
        <v>0</v>
      </c>
      <c r="E17" s="15"/>
      <c r="F17" s="15"/>
      <c r="G17" s="15"/>
      <c r="H17" s="15"/>
      <c r="I17" s="27">
        <f>SUM(J17,K17)</f>
        <v>0</v>
      </c>
      <c r="J17" s="15"/>
      <c r="K17" s="15"/>
      <c r="L17" s="27">
        <f>SUM(M17,N17,O17)</f>
        <v>0</v>
      </c>
      <c r="M17" s="15"/>
      <c r="N17" s="15"/>
      <c r="O17" s="15"/>
      <c r="P17" s="27">
        <f>SUM(Q17,R17,S17)</f>
        <v>0</v>
      </c>
      <c r="Q17" s="15"/>
      <c r="R17" s="15"/>
      <c r="S17" s="15"/>
      <c r="T17" s="27">
        <f>SUM(U17,V17,W17)</f>
        <v>0</v>
      </c>
      <c r="U17" s="27">
        <f>(D17+H17)-M17</f>
        <v>0</v>
      </c>
      <c r="V17" s="27">
        <f>F17+J17-N17</f>
        <v>0</v>
      </c>
      <c r="W17" s="27"/>
    </row>
    <row r="18" spans="1:23" hidden="1">
      <c r="A18" s="5" t="s">
        <v>98</v>
      </c>
      <c r="B18" s="8"/>
      <c r="C18" s="8"/>
      <c r="D18" s="27">
        <f>SUM(E18,F18,G18)</f>
        <v>0</v>
      </c>
      <c r="E18" s="15"/>
      <c r="F18" s="15"/>
      <c r="G18" s="15"/>
      <c r="H18" s="15"/>
      <c r="I18" s="27">
        <f>SUM(J18,K18)</f>
        <v>0</v>
      </c>
      <c r="J18" s="15"/>
      <c r="K18" s="15"/>
      <c r="L18" s="27">
        <f>SUM(M18,N18,O18)</f>
        <v>0</v>
      </c>
      <c r="M18" s="15"/>
      <c r="N18" s="15"/>
      <c r="O18" s="15"/>
      <c r="P18" s="27">
        <f>SUM(Q18,R18,S18)</f>
        <v>0</v>
      </c>
      <c r="Q18" s="15"/>
      <c r="R18" s="15"/>
      <c r="S18" s="15"/>
      <c r="T18" s="27">
        <f>SUM(U18,V18,W18)</f>
        <v>0</v>
      </c>
      <c r="U18" s="27">
        <f>E18+H18-M18-Q18</f>
        <v>0</v>
      </c>
      <c r="V18" s="27">
        <f>F18+J18-N18</f>
        <v>0</v>
      </c>
      <c r="W18" s="27"/>
    </row>
    <row r="19" spans="1:23" s="14" customFormat="1" ht="14.25">
      <c r="A19" s="241" t="s">
        <v>27</v>
      </c>
      <c r="B19" s="241"/>
      <c r="C19" s="241"/>
      <c r="D19" s="29">
        <f t="shared" ref="D19:W19" si="0">SUM(D14:D18)</f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29">
        <f t="shared" si="0"/>
        <v>0</v>
      </c>
      <c r="L19" s="29">
        <f t="shared" si="0"/>
        <v>0</v>
      </c>
      <c r="M19" s="29">
        <f t="shared" si="0"/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  <c r="U19" s="29">
        <f t="shared" si="0"/>
        <v>0</v>
      </c>
      <c r="V19" s="29">
        <f t="shared" si="0"/>
        <v>0</v>
      </c>
      <c r="W19" s="29">
        <f t="shared" si="0"/>
        <v>0</v>
      </c>
    </row>
    <row r="20" spans="1:23">
      <c r="A20" s="242" t="s">
        <v>37</v>
      </c>
      <c r="B20" s="242"/>
      <c r="C20" s="24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75" thickBot="1">
      <c r="A21" s="246" t="s">
        <v>71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8"/>
    </row>
    <row r="22" spans="1:23" ht="39.75" customHeight="1" thickBot="1">
      <c r="A22" s="160" t="s">
        <v>172</v>
      </c>
      <c r="B22" s="161" t="s">
        <v>173</v>
      </c>
      <c r="C22" s="162" t="s">
        <v>174</v>
      </c>
      <c r="D22" s="163">
        <f>SUM(E22,F22,G22)</f>
        <v>4000000</v>
      </c>
      <c r="E22" s="164">
        <v>4000000</v>
      </c>
      <c r="F22" s="164"/>
      <c r="G22" s="164"/>
      <c r="H22" s="164"/>
      <c r="I22" s="163">
        <f>SUM(J22,K22)</f>
        <v>0</v>
      </c>
      <c r="J22" s="164"/>
      <c r="K22" s="164"/>
      <c r="L22" s="163">
        <f>SUM(M22,N22,O22)</f>
        <v>0</v>
      </c>
      <c r="M22" s="164"/>
      <c r="N22" s="164"/>
      <c r="O22" s="164"/>
      <c r="P22" s="163">
        <f>SUM(Q22,R22,S22)</f>
        <v>0</v>
      </c>
      <c r="Q22" s="164"/>
      <c r="R22" s="164"/>
      <c r="S22" s="164"/>
      <c r="T22" s="163">
        <f>SUM(U22,V22,W22)</f>
        <v>4000000</v>
      </c>
      <c r="U22" s="163">
        <f>(D22+H22)-M22</f>
        <v>4000000</v>
      </c>
      <c r="V22" s="163">
        <f>F22+J22-N22</f>
        <v>0</v>
      </c>
      <c r="W22" s="165"/>
    </row>
    <row r="23" spans="1:23" ht="39.75" customHeight="1" thickBot="1">
      <c r="A23" s="183" t="s">
        <v>200</v>
      </c>
      <c r="B23" s="179" t="s">
        <v>201</v>
      </c>
      <c r="C23" s="184" t="s">
        <v>202</v>
      </c>
      <c r="D23" s="180"/>
      <c r="E23" s="181"/>
      <c r="F23" s="181"/>
      <c r="G23" s="181"/>
      <c r="H23" s="186">
        <v>1150000</v>
      </c>
      <c r="I23" s="180"/>
      <c r="J23" s="181"/>
      <c r="K23" s="181"/>
      <c r="L23" s="180"/>
      <c r="M23" s="181"/>
      <c r="N23" s="181"/>
      <c r="O23" s="181"/>
      <c r="P23" s="180"/>
      <c r="Q23" s="181"/>
      <c r="R23" s="181"/>
      <c r="S23" s="181"/>
      <c r="T23" s="163">
        <f>SUM(U23,V23,W23)</f>
        <v>1150000</v>
      </c>
      <c r="U23" s="163">
        <f t="shared" ref="U23:U24" si="1">(D23+H23)-M23</f>
        <v>1150000</v>
      </c>
      <c r="V23" s="163">
        <f>F23+J23-N23</f>
        <v>0</v>
      </c>
      <c r="W23" s="182"/>
    </row>
    <row r="24" spans="1:23" ht="32.25" hidden="1" customHeight="1">
      <c r="A24" s="238" t="s">
        <v>105</v>
      </c>
      <c r="B24" s="149"/>
      <c r="C24" s="150"/>
      <c r="D24" s="151">
        <f>SUM(E24,F24,G24)</f>
        <v>0</v>
      </c>
      <c r="E24" s="152"/>
      <c r="F24" s="152"/>
      <c r="G24" s="152"/>
      <c r="H24" s="187"/>
      <c r="I24" s="151">
        <f>SUM(J24,K24)</f>
        <v>0</v>
      </c>
      <c r="J24" s="152"/>
      <c r="K24" s="152"/>
      <c r="L24" s="151">
        <f>SUM(M24,N24,O24)</f>
        <v>0</v>
      </c>
      <c r="M24" s="152"/>
      <c r="N24" s="152"/>
      <c r="O24" s="152"/>
      <c r="P24" s="151">
        <f>SUM(Q24,R24,S24)</f>
        <v>0</v>
      </c>
      <c r="Q24" s="152"/>
      <c r="R24" s="152"/>
      <c r="S24" s="152"/>
      <c r="T24" s="151">
        <f>SUM(U24,V24,W24)</f>
        <v>0</v>
      </c>
      <c r="U24" s="163">
        <f t="shared" si="1"/>
        <v>0</v>
      </c>
      <c r="V24" s="151">
        <f>F24+J24-N24</f>
        <v>0</v>
      </c>
      <c r="W24" s="153"/>
    </row>
    <row r="25" spans="1:23" ht="39.75" customHeight="1" thickBot="1">
      <c r="A25" s="239"/>
      <c r="B25" s="154" t="s">
        <v>170</v>
      </c>
      <c r="C25" s="155" t="s">
        <v>171</v>
      </c>
      <c r="D25" s="156">
        <f>SUM(E25,F25,G25)</f>
        <v>15000000</v>
      </c>
      <c r="E25" s="157">
        <v>15000000</v>
      </c>
      <c r="F25" s="157"/>
      <c r="G25" s="157"/>
      <c r="H25" s="158"/>
      <c r="I25" s="156">
        <f>SUM(J25,K25)</f>
        <v>0</v>
      </c>
      <c r="J25" s="157"/>
      <c r="K25" s="157"/>
      <c r="L25" s="156">
        <f>SUM(M25,N25,O25)</f>
        <v>0</v>
      </c>
      <c r="M25" s="157"/>
      <c r="N25" s="157"/>
      <c r="O25" s="157"/>
      <c r="P25" s="156">
        <f>SUM(Q25,R25,S25)</f>
        <v>0</v>
      </c>
      <c r="Q25" s="157"/>
      <c r="R25" s="157"/>
      <c r="S25" s="157"/>
      <c r="T25" s="156">
        <f>SUM(U25,V25,W25)</f>
        <v>15000000</v>
      </c>
      <c r="U25" s="156">
        <f>(D25+H25)-M25</f>
        <v>15000000</v>
      </c>
      <c r="V25" s="156">
        <f>F25+J25-N25</f>
        <v>0</v>
      </c>
      <c r="W25" s="159"/>
    </row>
    <row r="26" spans="1:23" ht="42" customHeight="1">
      <c r="A26" s="240"/>
      <c r="B26" s="146" t="s">
        <v>203</v>
      </c>
      <c r="C26" s="146" t="s">
        <v>204</v>
      </c>
      <c r="D26" s="147">
        <f>SUM(E26,F26,G26)</f>
        <v>0</v>
      </c>
      <c r="E26" s="148"/>
      <c r="F26" s="148"/>
      <c r="G26" s="148"/>
      <c r="H26" s="188">
        <v>4296250</v>
      </c>
      <c r="I26" s="147">
        <f>SUM(J26,K26)</f>
        <v>0</v>
      </c>
      <c r="J26" s="148"/>
      <c r="K26" s="148"/>
      <c r="L26" s="147">
        <f>SUM(M26,N26,O26)</f>
        <v>0</v>
      </c>
      <c r="M26" s="148"/>
      <c r="N26" s="148"/>
      <c r="O26" s="148"/>
      <c r="P26" s="147">
        <f>SUM(Q26,R26,S26)</f>
        <v>0</v>
      </c>
      <c r="Q26" s="148"/>
      <c r="R26" s="148"/>
      <c r="S26" s="148"/>
      <c r="T26" s="147">
        <f>SUM(U26,V26,W26)</f>
        <v>4296250</v>
      </c>
      <c r="U26" s="147">
        <f>(D26+H26)-M26</f>
        <v>4296250</v>
      </c>
      <c r="V26" s="147">
        <f>F26+J26-N26</f>
        <v>0</v>
      </c>
      <c r="W26" s="147"/>
    </row>
    <row r="27" spans="1:23" s="14" customFormat="1" ht="14.25">
      <c r="A27" s="241" t="s">
        <v>27</v>
      </c>
      <c r="B27" s="241"/>
      <c r="C27" s="241"/>
      <c r="D27" s="29">
        <f t="shared" ref="D27:W27" si="2">SUM(D22:D26)</f>
        <v>19000000</v>
      </c>
      <c r="E27" s="29">
        <f t="shared" si="2"/>
        <v>19000000</v>
      </c>
      <c r="F27" s="29">
        <f t="shared" si="2"/>
        <v>0</v>
      </c>
      <c r="G27" s="29">
        <f t="shared" si="2"/>
        <v>0</v>
      </c>
      <c r="H27" s="29">
        <f t="shared" si="2"/>
        <v>5446250</v>
      </c>
      <c r="I27" s="29">
        <f t="shared" si="2"/>
        <v>0</v>
      </c>
      <c r="J27" s="29">
        <f t="shared" si="2"/>
        <v>0</v>
      </c>
      <c r="K27" s="29">
        <f t="shared" si="2"/>
        <v>0</v>
      </c>
      <c r="L27" s="29">
        <f t="shared" si="2"/>
        <v>0</v>
      </c>
      <c r="M27" s="29">
        <f t="shared" si="2"/>
        <v>0</v>
      </c>
      <c r="N27" s="29">
        <f t="shared" si="2"/>
        <v>0</v>
      </c>
      <c r="O27" s="29">
        <f t="shared" si="2"/>
        <v>0</v>
      </c>
      <c r="P27" s="29">
        <f t="shared" si="2"/>
        <v>0</v>
      </c>
      <c r="Q27" s="29">
        <f t="shared" si="2"/>
        <v>0</v>
      </c>
      <c r="R27" s="29">
        <f t="shared" si="2"/>
        <v>0</v>
      </c>
      <c r="S27" s="29">
        <f t="shared" si="2"/>
        <v>0</v>
      </c>
      <c r="T27" s="29">
        <f t="shared" si="2"/>
        <v>24446250</v>
      </c>
      <c r="U27" s="29">
        <f t="shared" si="2"/>
        <v>24446250</v>
      </c>
      <c r="V27" s="29">
        <f t="shared" si="2"/>
        <v>0</v>
      </c>
      <c r="W27" s="29">
        <f t="shared" si="2"/>
        <v>0</v>
      </c>
    </row>
    <row r="28" spans="1:23">
      <c r="A28" s="242" t="s">
        <v>38</v>
      </c>
      <c r="B28" s="242"/>
      <c r="C28" s="24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>
      <c r="A29" s="208" t="s">
        <v>72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10"/>
    </row>
    <row r="30" spans="1:23" ht="41.25" customHeight="1">
      <c r="A30" s="249" t="s">
        <v>190</v>
      </c>
      <c r="B30" s="28" t="s">
        <v>192</v>
      </c>
      <c r="C30" s="28" t="s">
        <v>193</v>
      </c>
      <c r="D30" s="27">
        <f t="shared" ref="D30:D56" si="3">SUM(E30,F30,G30)</f>
        <v>0</v>
      </c>
      <c r="E30" s="15"/>
      <c r="F30" s="15"/>
      <c r="G30" s="15"/>
      <c r="H30" s="170">
        <v>1000000</v>
      </c>
      <c r="I30" s="27">
        <f t="shared" ref="I30:I52" si="4">SUM(J30,K30)</f>
        <v>192.88</v>
      </c>
      <c r="J30" s="170">
        <v>192.88</v>
      </c>
      <c r="K30" s="15"/>
      <c r="L30" s="27">
        <f t="shared" ref="L30:L52" si="5">SUM(M30,N30,O30)</f>
        <v>50192.88</v>
      </c>
      <c r="M30" s="170">
        <v>50000</v>
      </c>
      <c r="N30" s="170">
        <v>192.88</v>
      </c>
      <c r="O30" s="15"/>
      <c r="P30" s="27">
        <f t="shared" ref="P30:P52" si="6">SUM(Q30,R30,S30)</f>
        <v>950000</v>
      </c>
      <c r="Q30" s="170">
        <v>950000</v>
      </c>
      <c r="R30" s="15"/>
      <c r="S30" s="15"/>
      <c r="T30" s="178">
        <f t="shared" ref="T30:T52" si="7">SUM(U30,V30,W30)</f>
        <v>0</v>
      </c>
      <c r="U30" s="178">
        <f t="shared" ref="U30:U58" si="8">(D30+H30)-M30-Q30</f>
        <v>0</v>
      </c>
      <c r="V30" s="27">
        <f t="shared" ref="V30:V52" si="9">F30+J30-N30</f>
        <v>0</v>
      </c>
      <c r="W30" s="27"/>
    </row>
    <row r="31" spans="1:23" ht="41.25" hidden="1" customHeight="1">
      <c r="A31" s="251"/>
      <c r="B31" s="168"/>
      <c r="C31" s="28"/>
      <c r="D31" s="27">
        <f t="shared" si="3"/>
        <v>0</v>
      </c>
      <c r="E31" s="15"/>
      <c r="F31" s="15"/>
      <c r="G31" s="15"/>
      <c r="H31" s="170"/>
      <c r="I31" s="27">
        <f t="shared" si="4"/>
        <v>0</v>
      </c>
      <c r="J31" s="15"/>
      <c r="K31" s="15"/>
      <c r="L31" s="27">
        <f t="shared" si="5"/>
        <v>0</v>
      </c>
      <c r="M31" s="15"/>
      <c r="N31" s="15"/>
      <c r="O31" s="15"/>
      <c r="P31" s="27">
        <f t="shared" si="6"/>
        <v>0</v>
      </c>
      <c r="Q31" s="174"/>
      <c r="R31" s="15"/>
      <c r="S31" s="15"/>
      <c r="T31" s="178">
        <f t="shared" si="7"/>
        <v>0</v>
      </c>
      <c r="U31" s="178">
        <f t="shared" si="8"/>
        <v>0</v>
      </c>
      <c r="V31" s="27">
        <f t="shared" si="9"/>
        <v>0</v>
      </c>
      <c r="W31" s="27"/>
    </row>
    <row r="32" spans="1:23" ht="45" hidden="1" customHeight="1">
      <c r="A32" s="251"/>
      <c r="B32" s="28"/>
      <c r="C32" s="28"/>
      <c r="D32" s="27">
        <f t="shared" si="3"/>
        <v>0</v>
      </c>
      <c r="E32" s="15"/>
      <c r="F32" s="15"/>
      <c r="G32" s="15"/>
      <c r="H32" s="170"/>
      <c r="I32" s="27">
        <f t="shared" si="4"/>
        <v>0</v>
      </c>
      <c r="J32" s="15"/>
      <c r="K32" s="15"/>
      <c r="L32" s="27">
        <f t="shared" si="5"/>
        <v>0</v>
      </c>
      <c r="M32" s="15"/>
      <c r="N32" s="15"/>
      <c r="O32" s="15"/>
      <c r="P32" s="27">
        <f t="shared" si="6"/>
        <v>0</v>
      </c>
      <c r="Q32" s="174"/>
      <c r="R32" s="15"/>
      <c r="S32" s="15"/>
      <c r="T32" s="178">
        <f t="shared" si="7"/>
        <v>0</v>
      </c>
      <c r="U32" s="178">
        <f t="shared" si="8"/>
        <v>0</v>
      </c>
      <c r="V32" s="27">
        <f t="shared" si="9"/>
        <v>0</v>
      </c>
      <c r="W32" s="27"/>
    </row>
    <row r="33" spans="1:23" ht="39.75" hidden="1" customHeight="1">
      <c r="A33" s="251"/>
      <c r="B33" s="28"/>
      <c r="C33" s="28"/>
      <c r="D33" s="27">
        <f t="shared" si="3"/>
        <v>0</v>
      </c>
      <c r="E33" s="15"/>
      <c r="F33" s="15"/>
      <c r="G33" s="15"/>
      <c r="H33" s="170"/>
      <c r="I33" s="27">
        <f t="shared" si="4"/>
        <v>0</v>
      </c>
      <c r="J33" s="15"/>
      <c r="K33" s="15"/>
      <c r="L33" s="27">
        <f t="shared" si="5"/>
        <v>0</v>
      </c>
      <c r="M33" s="15"/>
      <c r="N33" s="15"/>
      <c r="O33" s="15"/>
      <c r="P33" s="27">
        <f t="shared" si="6"/>
        <v>0</v>
      </c>
      <c r="Q33" s="174"/>
      <c r="R33" s="15"/>
      <c r="S33" s="15"/>
      <c r="T33" s="178">
        <f t="shared" si="7"/>
        <v>0</v>
      </c>
      <c r="U33" s="178">
        <f t="shared" si="8"/>
        <v>0</v>
      </c>
      <c r="V33" s="27">
        <f t="shared" si="9"/>
        <v>0</v>
      </c>
      <c r="W33" s="27"/>
    </row>
    <row r="34" spans="1:23" ht="3.75" hidden="1" customHeight="1">
      <c r="A34" s="250"/>
      <c r="B34" s="28"/>
      <c r="C34" s="28"/>
      <c r="D34" s="27">
        <f t="shared" si="3"/>
        <v>0</v>
      </c>
      <c r="E34" s="15"/>
      <c r="F34" s="15"/>
      <c r="G34" s="15"/>
      <c r="H34" s="170"/>
      <c r="I34" s="27">
        <f t="shared" si="4"/>
        <v>0</v>
      </c>
      <c r="J34" s="15"/>
      <c r="K34" s="15"/>
      <c r="L34" s="27">
        <f t="shared" si="5"/>
        <v>0</v>
      </c>
      <c r="M34" s="15"/>
      <c r="N34" s="15"/>
      <c r="O34" s="15"/>
      <c r="P34" s="27">
        <f t="shared" si="6"/>
        <v>0</v>
      </c>
      <c r="Q34" s="174"/>
      <c r="R34" s="15"/>
      <c r="S34" s="15"/>
      <c r="T34" s="178">
        <f t="shared" si="7"/>
        <v>0</v>
      </c>
      <c r="U34" s="178">
        <f t="shared" si="8"/>
        <v>0</v>
      </c>
      <c r="V34" s="27">
        <f t="shared" si="9"/>
        <v>0</v>
      </c>
      <c r="W34" s="27"/>
    </row>
    <row r="35" spans="1:23" ht="41.25" customHeight="1">
      <c r="A35" s="252" t="s">
        <v>106</v>
      </c>
      <c r="B35" s="28" t="s">
        <v>210</v>
      </c>
      <c r="C35" s="28" t="s">
        <v>211</v>
      </c>
      <c r="D35" s="27">
        <f t="shared" si="3"/>
        <v>0</v>
      </c>
      <c r="E35" s="15"/>
      <c r="F35" s="15"/>
      <c r="G35" s="15"/>
      <c r="H35" s="174">
        <v>600000</v>
      </c>
      <c r="I35" s="27">
        <f>SUM(J35,K35)</f>
        <v>0</v>
      </c>
      <c r="J35" s="15"/>
      <c r="K35" s="15"/>
      <c r="L35" s="27">
        <f>SUM(M35,N35,O35)</f>
        <v>0</v>
      </c>
      <c r="M35" s="15"/>
      <c r="N35" s="15"/>
      <c r="O35" s="15"/>
      <c r="P35" s="27">
        <f>SUM(Q35,R35,S35)</f>
        <v>0</v>
      </c>
      <c r="Q35" s="170"/>
      <c r="R35" s="170"/>
      <c r="S35" s="15"/>
      <c r="T35" s="178">
        <f>SUM(U35,V35,W35)</f>
        <v>600000</v>
      </c>
      <c r="U35" s="178">
        <f t="shared" si="8"/>
        <v>600000</v>
      </c>
      <c r="V35" s="27">
        <f>F35+J35-N35</f>
        <v>0</v>
      </c>
      <c r="W35" s="27"/>
    </row>
    <row r="36" spans="1:23" ht="39" customHeight="1">
      <c r="A36" s="253"/>
      <c r="B36" s="28" t="s">
        <v>189</v>
      </c>
      <c r="C36" s="28" t="s">
        <v>184</v>
      </c>
      <c r="D36" s="27">
        <f t="shared" si="3"/>
        <v>0</v>
      </c>
      <c r="E36" s="15"/>
      <c r="F36" s="15"/>
      <c r="G36" s="15"/>
      <c r="H36" s="170">
        <v>883000</v>
      </c>
      <c r="I36" s="27">
        <f>SUM(J36,K36)</f>
        <v>0</v>
      </c>
      <c r="J36" s="15"/>
      <c r="K36" s="15"/>
      <c r="L36" s="27">
        <f>SUM(M36,N36,O36)</f>
        <v>0</v>
      </c>
      <c r="M36" s="15"/>
      <c r="N36" s="15"/>
      <c r="O36" s="15"/>
      <c r="P36" s="27">
        <f>SUM(Q36,R36,S36)</f>
        <v>618100</v>
      </c>
      <c r="Q36" s="170">
        <v>618100</v>
      </c>
      <c r="R36" s="15"/>
      <c r="S36" s="15"/>
      <c r="T36" s="178">
        <f>SUM(U36,V36,W36)</f>
        <v>264900</v>
      </c>
      <c r="U36" s="178">
        <f t="shared" si="8"/>
        <v>264900</v>
      </c>
      <c r="V36" s="27">
        <f>F36+J36-N36</f>
        <v>0</v>
      </c>
      <c r="W36" s="27"/>
    </row>
    <row r="37" spans="1:23" ht="37.5" customHeight="1">
      <c r="A37" s="253"/>
      <c r="B37" s="28" t="s">
        <v>156</v>
      </c>
      <c r="C37" s="28" t="s">
        <v>157</v>
      </c>
      <c r="D37" s="27">
        <f>SUM(E37,F37,G37)</f>
        <v>883000</v>
      </c>
      <c r="E37" s="15">
        <v>883000</v>
      </c>
      <c r="F37" s="15"/>
      <c r="G37" s="15"/>
      <c r="H37" s="170"/>
      <c r="I37" s="27">
        <f>SUM(J37,K37)</f>
        <v>812.84</v>
      </c>
      <c r="J37" s="15">
        <v>812.84</v>
      </c>
      <c r="K37" s="15"/>
      <c r="L37" s="27">
        <f>SUM(M37,N37,O37)</f>
        <v>883812.84</v>
      </c>
      <c r="M37" s="15">
        <v>883000</v>
      </c>
      <c r="N37" s="15">
        <v>812.84</v>
      </c>
      <c r="O37" s="15"/>
      <c r="P37" s="27">
        <f>SUM(Q37,R37,S37)</f>
        <v>0</v>
      </c>
      <c r="Q37" s="15"/>
      <c r="R37" s="15"/>
      <c r="S37" s="15"/>
      <c r="T37" s="178">
        <f>SUM(U37,V37,W37)</f>
        <v>0</v>
      </c>
      <c r="U37" s="178">
        <f t="shared" si="8"/>
        <v>0</v>
      </c>
      <c r="V37" s="27">
        <f>F37+J37-N37</f>
        <v>0</v>
      </c>
      <c r="W37" s="27"/>
    </row>
    <row r="38" spans="1:23" ht="34.5" customHeight="1">
      <c r="A38" s="254"/>
      <c r="B38" s="28" t="s">
        <v>198</v>
      </c>
      <c r="C38" s="28" t="s">
        <v>199</v>
      </c>
      <c r="D38" s="27">
        <f t="shared" si="3"/>
        <v>0</v>
      </c>
      <c r="E38" s="15"/>
      <c r="F38" s="15"/>
      <c r="G38" s="15"/>
      <c r="H38" s="170">
        <v>500000</v>
      </c>
      <c r="I38" s="27">
        <f t="shared" si="4"/>
        <v>0</v>
      </c>
      <c r="J38" s="15"/>
      <c r="K38" s="15"/>
      <c r="L38" s="27">
        <f t="shared" si="5"/>
        <v>0</v>
      </c>
      <c r="M38" s="15"/>
      <c r="N38" s="15"/>
      <c r="O38" s="15"/>
      <c r="P38" s="27">
        <f t="shared" si="6"/>
        <v>0</v>
      </c>
      <c r="Q38" s="15"/>
      <c r="R38" s="15"/>
      <c r="S38" s="15"/>
      <c r="T38" s="178">
        <f t="shared" si="7"/>
        <v>500000</v>
      </c>
      <c r="U38" s="178">
        <f t="shared" si="8"/>
        <v>500000</v>
      </c>
      <c r="V38" s="27">
        <f t="shared" si="9"/>
        <v>0</v>
      </c>
      <c r="W38" s="27"/>
    </row>
    <row r="39" spans="1:23" ht="40.5" customHeight="1">
      <c r="A39" s="249" t="s">
        <v>107</v>
      </c>
      <c r="B39" s="28" t="s">
        <v>153</v>
      </c>
      <c r="C39" s="28" t="s">
        <v>154</v>
      </c>
      <c r="D39" s="27">
        <f t="shared" si="3"/>
        <v>96000</v>
      </c>
      <c r="E39" s="15">
        <v>96000</v>
      </c>
      <c r="F39" s="15"/>
      <c r="G39" s="15"/>
      <c r="H39" s="170"/>
      <c r="I39" s="27">
        <f t="shared" si="4"/>
        <v>3.68</v>
      </c>
      <c r="J39" s="170">
        <v>3.68</v>
      </c>
      <c r="K39" s="15"/>
      <c r="L39" s="27">
        <f t="shared" si="5"/>
        <v>96003.68</v>
      </c>
      <c r="M39" s="170">
        <v>96000</v>
      </c>
      <c r="N39" s="170">
        <v>3.68</v>
      </c>
      <c r="O39" s="15"/>
      <c r="P39" s="27">
        <f t="shared" si="6"/>
        <v>0</v>
      </c>
      <c r="Q39" s="15"/>
      <c r="R39" s="15"/>
      <c r="S39" s="15"/>
      <c r="T39" s="178">
        <f t="shared" si="7"/>
        <v>0</v>
      </c>
      <c r="U39" s="178">
        <f t="shared" si="8"/>
        <v>0</v>
      </c>
      <c r="V39" s="27">
        <f t="shared" si="9"/>
        <v>0</v>
      </c>
      <c r="W39" s="27"/>
    </row>
    <row r="40" spans="1:23" ht="18.75" hidden="1" customHeight="1">
      <c r="A40" s="251"/>
      <c r="B40" s="28"/>
      <c r="C40" s="28"/>
      <c r="D40" s="27">
        <f t="shared" si="3"/>
        <v>0</v>
      </c>
      <c r="E40" s="15"/>
      <c r="F40" s="15"/>
      <c r="G40" s="15"/>
      <c r="H40" s="170"/>
      <c r="I40" s="27">
        <f t="shared" si="4"/>
        <v>0</v>
      </c>
      <c r="J40" s="170"/>
      <c r="K40" s="15"/>
      <c r="L40" s="27">
        <f t="shared" si="5"/>
        <v>0</v>
      </c>
      <c r="M40" s="170"/>
      <c r="N40" s="170"/>
      <c r="O40" s="15"/>
      <c r="P40" s="27">
        <f t="shared" si="6"/>
        <v>0</v>
      </c>
      <c r="Q40" s="15"/>
      <c r="R40" s="15"/>
      <c r="S40" s="15"/>
      <c r="T40" s="178">
        <f t="shared" si="7"/>
        <v>0</v>
      </c>
      <c r="U40" s="178">
        <f t="shared" si="8"/>
        <v>0</v>
      </c>
      <c r="V40" s="27">
        <f t="shared" si="9"/>
        <v>0</v>
      </c>
      <c r="W40" s="27"/>
    </row>
    <row r="41" spans="1:23" ht="39.75" hidden="1" customHeight="1">
      <c r="A41" s="251"/>
      <c r="B41" s="28"/>
      <c r="C41" s="28"/>
      <c r="D41" s="27">
        <f t="shared" si="3"/>
        <v>0</v>
      </c>
      <c r="E41" s="15"/>
      <c r="F41" s="15"/>
      <c r="G41" s="15"/>
      <c r="H41" s="170"/>
      <c r="I41" s="27">
        <f t="shared" si="4"/>
        <v>0</v>
      </c>
      <c r="J41" s="170"/>
      <c r="K41" s="15"/>
      <c r="L41" s="27">
        <f t="shared" si="5"/>
        <v>0</v>
      </c>
      <c r="M41" s="170"/>
      <c r="N41" s="170"/>
      <c r="O41" s="15"/>
      <c r="P41" s="27">
        <f t="shared" si="6"/>
        <v>0</v>
      </c>
      <c r="Q41" s="15"/>
      <c r="R41" s="15"/>
      <c r="S41" s="15"/>
      <c r="T41" s="178">
        <f t="shared" si="7"/>
        <v>0</v>
      </c>
      <c r="U41" s="178">
        <f t="shared" si="8"/>
        <v>0</v>
      </c>
      <c r="V41" s="27">
        <f t="shared" si="9"/>
        <v>0</v>
      </c>
      <c r="W41" s="27"/>
    </row>
    <row r="42" spans="1:23" ht="39.75" hidden="1" customHeight="1">
      <c r="A42" s="250"/>
      <c r="B42" s="28"/>
      <c r="C42" s="28"/>
      <c r="D42" s="27">
        <f t="shared" si="3"/>
        <v>0</v>
      </c>
      <c r="E42" s="15"/>
      <c r="F42" s="15"/>
      <c r="G42" s="15"/>
      <c r="H42" s="170"/>
      <c r="I42" s="27">
        <f t="shared" si="4"/>
        <v>0</v>
      </c>
      <c r="J42" s="170"/>
      <c r="K42" s="15"/>
      <c r="L42" s="27">
        <f t="shared" si="5"/>
        <v>0</v>
      </c>
      <c r="M42" s="170"/>
      <c r="N42" s="170"/>
      <c r="O42" s="15"/>
      <c r="P42" s="27">
        <f t="shared" si="6"/>
        <v>0</v>
      </c>
      <c r="Q42" s="15"/>
      <c r="R42" s="15"/>
      <c r="S42" s="15"/>
      <c r="T42" s="178">
        <f t="shared" si="7"/>
        <v>0</v>
      </c>
      <c r="U42" s="178">
        <f t="shared" si="8"/>
        <v>0</v>
      </c>
      <c r="V42" s="27">
        <f t="shared" si="9"/>
        <v>0</v>
      </c>
      <c r="W42" s="27"/>
    </row>
    <row r="43" spans="1:23" ht="58.5" customHeight="1">
      <c r="A43" s="176" t="s">
        <v>151</v>
      </c>
      <c r="B43" s="107" t="s">
        <v>161</v>
      </c>
      <c r="C43" s="107" t="s">
        <v>162</v>
      </c>
      <c r="D43" s="108">
        <f t="shared" ref="D43" si="10">SUM(E43,F43,G43)</f>
        <v>800000</v>
      </c>
      <c r="E43" s="109">
        <v>800000</v>
      </c>
      <c r="F43" s="109"/>
      <c r="G43" s="109"/>
      <c r="H43" s="128"/>
      <c r="I43" s="108">
        <f t="shared" si="4"/>
        <v>725.48</v>
      </c>
      <c r="J43" s="128">
        <v>725.48</v>
      </c>
      <c r="K43" s="109"/>
      <c r="L43" s="108">
        <f t="shared" si="5"/>
        <v>800725.48</v>
      </c>
      <c r="M43" s="128">
        <v>800000</v>
      </c>
      <c r="N43" s="128">
        <v>725.48</v>
      </c>
      <c r="O43" s="109"/>
      <c r="P43" s="108">
        <f t="shared" si="6"/>
        <v>0</v>
      </c>
      <c r="Q43" s="109"/>
      <c r="R43" s="109"/>
      <c r="S43" s="109"/>
      <c r="T43" s="178">
        <f t="shared" si="7"/>
        <v>0</v>
      </c>
      <c r="U43" s="178">
        <f t="shared" si="8"/>
        <v>0</v>
      </c>
      <c r="V43" s="108">
        <f t="shared" si="9"/>
        <v>0</v>
      </c>
      <c r="W43" s="108"/>
    </row>
    <row r="44" spans="1:23" ht="68.25" customHeight="1">
      <c r="A44" s="177"/>
      <c r="B44" s="107" t="s">
        <v>191</v>
      </c>
      <c r="C44" s="107" t="s">
        <v>162</v>
      </c>
      <c r="D44" s="108">
        <f t="shared" si="3"/>
        <v>0</v>
      </c>
      <c r="E44" s="109"/>
      <c r="F44" s="109"/>
      <c r="G44" s="109"/>
      <c r="H44" s="128">
        <v>800000</v>
      </c>
      <c r="I44" s="108">
        <f t="shared" si="4"/>
        <v>0</v>
      </c>
      <c r="J44" s="128"/>
      <c r="K44" s="109"/>
      <c r="L44" s="108">
        <f t="shared" si="5"/>
        <v>0</v>
      </c>
      <c r="M44" s="128"/>
      <c r="N44" s="128"/>
      <c r="O44" s="109"/>
      <c r="P44" s="108">
        <f t="shared" si="6"/>
        <v>560000</v>
      </c>
      <c r="Q44" s="128">
        <v>560000</v>
      </c>
      <c r="R44" s="109"/>
      <c r="S44" s="109"/>
      <c r="T44" s="178">
        <f t="shared" si="7"/>
        <v>240000</v>
      </c>
      <c r="U44" s="178">
        <f t="shared" si="8"/>
        <v>240000</v>
      </c>
      <c r="V44" s="108">
        <f t="shared" si="9"/>
        <v>0</v>
      </c>
      <c r="W44" s="108"/>
    </row>
    <row r="45" spans="1:23" ht="53.25" hidden="1" customHeight="1">
      <c r="A45" s="249" t="s">
        <v>152</v>
      </c>
      <c r="B45" s="107"/>
      <c r="C45" s="107"/>
      <c r="D45" s="108">
        <f t="shared" si="3"/>
        <v>0</v>
      </c>
      <c r="E45" s="109"/>
      <c r="F45" s="109"/>
      <c r="G45" s="109"/>
      <c r="H45" s="109"/>
      <c r="I45" s="108">
        <f t="shared" si="4"/>
        <v>0</v>
      </c>
      <c r="J45" s="109"/>
      <c r="K45" s="109"/>
      <c r="L45" s="108">
        <f t="shared" si="5"/>
        <v>0</v>
      </c>
      <c r="M45" s="109"/>
      <c r="N45" s="109"/>
      <c r="O45" s="109"/>
      <c r="P45" s="108">
        <f t="shared" si="6"/>
        <v>0</v>
      </c>
      <c r="Q45" s="128"/>
      <c r="R45" s="109"/>
      <c r="S45" s="109"/>
      <c r="T45" s="178">
        <f t="shared" si="7"/>
        <v>0</v>
      </c>
      <c r="U45" s="178">
        <f t="shared" si="8"/>
        <v>0</v>
      </c>
      <c r="V45" s="108">
        <f t="shared" si="9"/>
        <v>0</v>
      </c>
      <c r="W45" s="108"/>
    </row>
    <row r="46" spans="1:23" ht="43.5" hidden="1" customHeight="1">
      <c r="A46" s="251"/>
      <c r="B46" s="107"/>
      <c r="C46" s="107"/>
      <c r="D46" s="108">
        <f t="shared" si="3"/>
        <v>0</v>
      </c>
      <c r="E46" s="109"/>
      <c r="F46" s="109"/>
      <c r="G46" s="109"/>
      <c r="H46" s="109"/>
      <c r="I46" s="108">
        <f t="shared" si="4"/>
        <v>0</v>
      </c>
      <c r="J46" s="109"/>
      <c r="K46" s="109"/>
      <c r="L46" s="108">
        <f t="shared" si="5"/>
        <v>0</v>
      </c>
      <c r="M46" s="109"/>
      <c r="N46" s="109"/>
      <c r="O46" s="109"/>
      <c r="P46" s="108">
        <f t="shared" si="6"/>
        <v>0</v>
      </c>
      <c r="Q46" s="128"/>
      <c r="R46" s="109"/>
      <c r="S46" s="109"/>
      <c r="T46" s="178">
        <f t="shared" si="7"/>
        <v>0</v>
      </c>
      <c r="U46" s="178">
        <f t="shared" si="8"/>
        <v>0</v>
      </c>
      <c r="V46" s="108">
        <f t="shared" si="9"/>
        <v>0</v>
      </c>
      <c r="W46" s="108"/>
    </row>
    <row r="47" spans="1:23" ht="40.5" customHeight="1">
      <c r="A47" s="250"/>
      <c r="B47" s="107" t="s">
        <v>214</v>
      </c>
      <c r="C47" s="107" t="s">
        <v>215</v>
      </c>
      <c r="D47" s="108">
        <f t="shared" si="3"/>
        <v>0</v>
      </c>
      <c r="E47" s="109"/>
      <c r="F47" s="109"/>
      <c r="G47" s="109"/>
      <c r="H47" s="175">
        <v>700000</v>
      </c>
      <c r="I47" s="108">
        <f t="shared" si="4"/>
        <v>0</v>
      </c>
      <c r="J47" s="128"/>
      <c r="K47" s="109"/>
      <c r="L47" s="108">
        <f t="shared" si="5"/>
        <v>0</v>
      </c>
      <c r="M47" s="128"/>
      <c r="N47" s="128"/>
      <c r="O47" s="109"/>
      <c r="P47" s="108">
        <f t="shared" si="6"/>
        <v>0</v>
      </c>
      <c r="Q47" s="128"/>
      <c r="R47" s="109"/>
      <c r="S47" s="109"/>
      <c r="T47" s="178">
        <f t="shared" si="7"/>
        <v>700000</v>
      </c>
      <c r="U47" s="178">
        <f t="shared" si="8"/>
        <v>700000</v>
      </c>
      <c r="V47" s="108">
        <f t="shared" si="9"/>
        <v>0</v>
      </c>
      <c r="W47" s="108"/>
    </row>
    <row r="48" spans="1:23" ht="38.25" customHeight="1">
      <c r="A48" s="249" t="s">
        <v>108</v>
      </c>
      <c r="B48" s="107" t="s">
        <v>155</v>
      </c>
      <c r="C48" s="107" t="s">
        <v>179</v>
      </c>
      <c r="D48" s="108">
        <f t="shared" si="3"/>
        <v>180000</v>
      </c>
      <c r="E48" s="128">
        <v>180000</v>
      </c>
      <c r="F48" s="109"/>
      <c r="G48" s="109"/>
      <c r="H48" s="109"/>
      <c r="I48" s="108">
        <f t="shared" si="4"/>
        <v>265.14999999999998</v>
      </c>
      <c r="J48" s="128">
        <v>265.14999999999998</v>
      </c>
      <c r="K48" s="109"/>
      <c r="L48" s="108">
        <f t="shared" si="5"/>
        <v>180265.15</v>
      </c>
      <c r="M48" s="128">
        <v>180000</v>
      </c>
      <c r="N48" s="128">
        <v>265.14999999999998</v>
      </c>
      <c r="O48" s="109"/>
      <c r="P48" s="108">
        <f t="shared" si="6"/>
        <v>0</v>
      </c>
      <c r="Q48" s="128"/>
      <c r="R48" s="109"/>
      <c r="S48" s="109"/>
      <c r="T48" s="178">
        <f t="shared" si="7"/>
        <v>0</v>
      </c>
      <c r="U48" s="178">
        <f t="shared" si="8"/>
        <v>0</v>
      </c>
      <c r="V48" s="108">
        <f t="shared" si="9"/>
        <v>0</v>
      </c>
      <c r="W48" s="108"/>
    </row>
    <row r="49" spans="1:23" ht="45.75" hidden="1" customHeight="1">
      <c r="A49" s="251"/>
      <c r="B49" s="107"/>
      <c r="C49" s="107"/>
      <c r="D49" s="108">
        <f t="shared" si="3"/>
        <v>0</v>
      </c>
      <c r="E49" s="109"/>
      <c r="F49" s="109"/>
      <c r="G49" s="109"/>
      <c r="H49" s="109"/>
      <c r="I49" s="108">
        <f t="shared" si="4"/>
        <v>0</v>
      </c>
      <c r="J49" s="109"/>
      <c r="K49" s="109"/>
      <c r="L49" s="108">
        <f t="shared" si="5"/>
        <v>0</v>
      </c>
      <c r="M49" s="109"/>
      <c r="N49" s="109"/>
      <c r="O49" s="109"/>
      <c r="P49" s="108">
        <f t="shared" si="6"/>
        <v>0</v>
      </c>
      <c r="Q49" s="128"/>
      <c r="R49" s="109"/>
      <c r="S49" s="109"/>
      <c r="T49" s="178">
        <f t="shared" si="7"/>
        <v>0</v>
      </c>
      <c r="U49" s="178">
        <f t="shared" si="8"/>
        <v>0</v>
      </c>
      <c r="V49" s="108">
        <f t="shared" si="9"/>
        <v>0</v>
      </c>
      <c r="W49" s="108"/>
    </row>
    <row r="50" spans="1:23" ht="45.75" hidden="1" customHeight="1">
      <c r="A50" s="251"/>
      <c r="B50" s="107"/>
      <c r="C50" s="107"/>
      <c r="D50" s="108">
        <f t="shared" si="3"/>
        <v>0</v>
      </c>
      <c r="E50" s="109"/>
      <c r="F50" s="109"/>
      <c r="G50" s="109"/>
      <c r="H50" s="109"/>
      <c r="I50" s="108">
        <f t="shared" si="4"/>
        <v>0</v>
      </c>
      <c r="J50" s="109"/>
      <c r="K50" s="109"/>
      <c r="L50" s="108">
        <f t="shared" si="5"/>
        <v>0</v>
      </c>
      <c r="M50" s="109"/>
      <c r="N50" s="109"/>
      <c r="O50" s="109"/>
      <c r="P50" s="108">
        <f t="shared" si="6"/>
        <v>0</v>
      </c>
      <c r="Q50" s="128"/>
      <c r="R50" s="109"/>
      <c r="S50" s="109"/>
      <c r="T50" s="178">
        <f t="shared" si="7"/>
        <v>0</v>
      </c>
      <c r="U50" s="178">
        <f t="shared" si="8"/>
        <v>0</v>
      </c>
      <c r="V50" s="108">
        <f t="shared" si="9"/>
        <v>0</v>
      </c>
      <c r="W50" s="108"/>
    </row>
    <row r="51" spans="1:23" ht="45.75" customHeight="1">
      <c r="A51" s="251"/>
      <c r="B51" s="107" t="s">
        <v>168</v>
      </c>
      <c r="C51" s="107" t="s">
        <v>169</v>
      </c>
      <c r="D51" s="108">
        <f t="shared" si="3"/>
        <v>280000</v>
      </c>
      <c r="E51" s="109">
        <v>280000</v>
      </c>
      <c r="F51" s="109"/>
      <c r="G51" s="109"/>
      <c r="H51" s="128"/>
      <c r="I51" s="108">
        <f t="shared" si="4"/>
        <v>206.36</v>
      </c>
      <c r="J51" s="175">
        <v>206.36</v>
      </c>
      <c r="K51" s="109"/>
      <c r="L51" s="108">
        <f t="shared" si="5"/>
        <v>84206.36</v>
      </c>
      <c r="M51" s="175">
        <v>84000</v>
      </c>
      <c r="N51" s="175">
        <v>206.36</v>
      </c>
      <c r="O51" s="109"/>
      <c r="P51" s="108">
        <f t="shared" si="6"/>
        <v>196000</v>
      </c>
      <c r="Q51" s="128">
        <v>196000</v>
      </c>
      <c r="R51" s="109"/>
      <c r="S51" s="109"/>
      <c r="T51" s="178">
        <f t="shared" si="7"/>
        <v>0</v>
      </c>
      <c r="U51" s="178">
        <f t="shared" si="8"/>
        <v>0</v>
      </c>
      <c r="V51" s="108">
        <f t="shared" si="9"/>
        <v>0</v>
      </c>
      <c r="W51" s="108"/>
    </row>
    <row r="52" spans="1:23" ht="45.75" customHeight="1">
      <c r="A52" s="251"/>
      <c r="B52" s="107" t="s">
        <v>185</v>
      </c>
      <c r="C52" s="107" t="s">
        <v>186</v>
      </c>
      <c r="D52" s="108"/>
      <c r="E52" s="109"/>
      <c r="F52" s="109"/>
      <c r="G52" s="109"/>
      <c r="H52" s="128">
        <v>400000</v>
      </c>
      <c r="I52" s="108">
        <f t="shared" si="4"/>
        <v>0</v>
      </c>
      <c r="J52" s="109"/>
      <c r="K52" s="109"/>
      <c r="L52" s="108">
        <f t="shared" si="5"/>
        <v>0</v>
      </c>
      <c r="M52" s="109"/>
      <c r="N52" s="109"/>
      <c r="O52" s="109"/>
      <c r="P52" s="108">
        <f t="shared" si="6"/>
        <v>280000</v>
      </c>
      <c r="Q52" s="128">
        <v>280000</v>
      </c>
      <c r="R52" s="109"/>
      <c r="S52" s="109"/>
      <c r="T52" s="178">
        <f t="shared" si="7"/>
        <v>120000</v>
      </c>
      <c r="U52" s="178">
        <f t="shared" si="8"/>
        <v>120000</v>
      </c>
      <c r="V52" s="108">
        <f t="shared" si="9"/>
        <v>0</v>
      </c>
      <c r="W52" s="108"/>
    </row>
    <row r="53" spans="1:23" ht="46.5" customHeight="1">
      <c r="A53" s="251"/>
      <c r="B53" s="28" t="s">
        <v>165</v>
      </c>
      <c r="C53" s="28" t="s">
        <v>166</v>
      </c>
      <c r="D53" s="27">
        <f>SUM(E53,F53,G53)</f>
        <v>174000</v>
      </c>
      <c r="E53" s="15">
        <v>174000</v>
      </c>
      <c r="F53" s="15"/>
      <c r="G53" s="15"/>
      <c r="H53" s="15"/>
      <c r="I53" s="27">
        <f>SUM(J53,K53)</f>
        <v>157.79</v>
      </c>
      <c r="J53" s="109">
        <v>157.79</v>
      </c>
      <c r="K53" s="15"/>
      <c r="L53" s="27">
        <f>SUM(M53,N53,O53)</f>
        <v>174157.79</v>
      </c>
      <c r="M53" s="109">
        <v>174000</v>
      </c>
      <c r="N53" s="109">
        <v>157.79</v>
      </c>
      <c r="O53" s="15"/>
      <c r="P53" s="27">
        <f>SUM(Q53,R53,S53)</f>
        <v>0</v>
      </c>
      <c r="Q53" s="170"/>
      <c r="R53" s="15"/>
      <c r="S53" s="15"/>
      <c r="T53" s="178">
        <f>SUM(U53,V53,W53)</f>
        <v>0</v>
      </c>
      <c r="U53" s="178">
        <f t="shared" si="8"/>
        <v>0</v>
      </c>
      <c r="V53" s="27">
        <f>F53+J53-N53</f>
        <v>0</v>
      </c>
      <c r="W53" s="27"/>
    </row>
    <row r="54" spans="1:23" ht="46.5" customHeight="1">
      <c r="A54" s="251"/>
      <c r="B54" s="28" t="s">
        <v>212</v>
      </c>
      <c r="C54" s="28" t="s">
        <v>216</v>
      </c>
      <c r="D54" s="27">
        <f>SUM(E54,F54,G54)</f>
        <v>0</v>
      </c>
      <c r="E54" s="15"/>
      <c r="F54" s="15"/>
      <c r="G54" s="15"/>
      <c r="H54" s="174">
        <v>200000</v>
      </c>
      <c r="I54" s="27">
        <f t="shared" ref="I54:I55" si="11">SUM(J54,K54)</f>
        <v>0</v>
      </c>
      <c r="J54" s="109"/>
      <c r="K54" s="15"/>
      <c r="L54" s="27">
        <f t="shared" ref="L54:L55" si="12">SUM(M54,N54,O54)</f>
        <v>0</v>
      </c>
      <c r="M54" s="109"/>
      <c r="N54" s="109"/>
      <c r="O54" s="15"/>
      <c r="P54" s="27">
        <f t="shared" ref="P54:P55" si="13">SUM(Q54,R54,S54)</f>
        <v>0</v>
      </c>
      <c r="Q54" s="170"/>
      <c r="R54" s="15"/>
      <c r="S54" s="15"/>
      <c r="T54" s="178">
        <f t="shared" ref="T54:T55" si="14">SUM(U54,V54,W54)</f>
        <v>200000</v>
      </c>
      <c r="U54" s="178">
        <f t="shared" si="8"/>
        <v>200000</v>
      </c>
      <c r="V54" s="27">
        <f t="shared" ref="V54:V55" si="15">F54+J54-N54</f>
        <v>0</v>
      </c>
      <c r="W54" s="27"/>
    </row>
    <row r="55" spans="1:23" ht="46.5" customHeight="1">
      <c r="A55" s="251"/>
      <c r="B55" s="28" t="s">
        <v>213</v>
      </c>
      <c r="C55" s="28" t="s">
        <v>217</v>
      </c>
      <c r="D55" s="27">
        <f>SUM(E55,F55,G55)</f>
        <v>0</v>
      </c>
      <c r="E55" s="15"/>
      <c r="F55" s="15"/>
      <c r="G55" s="15"/>
      <c r="H55" s="174">
        <v>84000</v>
      </c>
      <c r="I55" s="27">
        <f t="shared" si="11"/>
        <v>0</v>
      </c>
      <c r="J55" s="109"/>
      <c r="K55" s="15"/>
      <c r="L55" s="27">
        <f t="shared" si="12"/>
        <v>0</v>
      </c>
      <c r="M55" s="109"/>
      <c r="N55" s="109"/>
      <c r="O55" s="15"/>
      <c r="P55" s="27">
        <f t="shared" si="13"/>
        <v>0</v>
      </c>
      <c r="Q55" s="170"/>
      <c r="R55" s="15"/>
      <c r="S55" s="15"/>
      <c r="T55" s="178">
        <f t="shared" si="14"/>
        <v>84000</v>
      </c>
      <c r="U55" s="178">
        <f t="shared" si="8"/>
        <v>84000</v>
      </c>
      <c r="V55" s="27">
        <f t="shared" si="15"/>
        <v>0</v>
      </c>
      <c r="W55" s="27"/>
    </row>
    <row r="56" spans="1:23" ht="51.75" customHeight="1">
      <c r="A56" s="250"/>
      <c r="B56" s="107" t="s">
        <v>194</v>
      </c>
      <c r="C56" s="28" t="s">
        <v>195</v>
      </c>
      <c r="D56" s="108">
        <f t="shared" si="3"/>
        <v>0</v>
      </c>
      <c r="E56" s="109"/>
      <c r="F56" s="109"/>
      <c r="G56" s="109"/>
      <c r="H56" s="15">
        <v>174000</v>
      </c>
      <c r="I56" s="27">
        <f t="shared" ref="I56:I57" si="16">SUM(J56,K56)</f>
        <v>0</v>
      </c>
      <c r="J56" s="128"/>
      <c r="K56" s="109"/>
      <c r="L56" s="27">
        <f t="shared" ref="L56:L57" si="17">SUM(M56,N56,O56)</f>
        <v>0</v>
      </c>
      <c r="M56" s="128"/>
      <c r="N56" s="128"/>
      <c r="O56" s="109"/>
      <c r="P56" s="27">
        <f t="shared" ref="P56:P57" si="18">SUM(Q56,R56,S56)</f>
        <v>121800</v>
      </c>
      <c r="Q56" s="128">
        <v>121800</v>
      </c>
      <c r="R56" s="109"/>
      <c r="S56" s="109"/>
      <c r="T56" s="178">
        <f t="shared" ref="T56:T57" si="19">SUM(U56,V56,W56)</f>
        <v>52200</v>
      </c>
      <c r="U56" s="178">
        <f t="shared" si="8"/>
        <v>52200</v>
      </c>
      <c r="V56" s="27">
        <f t="shared" ref="V56:V57" si="20">F56+J56-N56</f>
        <v>0</v>
      </c>
      <c r="W56" s="108"/>
    </row>
    <row r="57" spans="1:23" ht="52.5" customHeight="1">
      <c r="A57" s="249" t="s">
        <v>158</v>
      </c>
      <c r="B57" s="107" t="s">
        <v>187</v>
      </c>
      <c r="C57" s="107" t="s">
        <v>188</v>
      </c>
      <c r="D57" s="108"/>
      <c r="E57" s="109"/>
      <c r="F57" s="109"/>
      <c r="G57" s="109"/>
      <c r="H57" s="109">
        <v>850000</v>
      </c>
      <c r="I57" s="27">
        <f t="shared" si="16"/>
        <v>0</v>
      </c>
      <c r="J57" s="128"/>
      <c r="K57" s="109"/>
      <c r="L57" s="27">
        <f t="shared" si="17"/>
        <v>0</v>
      </c>
      <c r="M57" s="128"/>
      <c r="N57" s="128"/>
      <c r="O57" s="109"/>
      <c r="P57" s="27">
        <f t="shared" si="18"/>
        <v>807500</v>
      </c>
      <c r="Q57" s="128">
        <v>807500</v>
      </c>
      <c r="R57" s="109"/>
      <c r="S57" s="109"/>
      <c r="T57" s="178">
        <f t="shared" si="19"/>
        <v>42500</v>
      </c>
      <c r="U57" s="178">
        <f t="shared" si="8"/>
        <v>42500</v>
      </c>
      <c r="V57" s="27">
        <f t="shared" si="20"/>
        <v>0</v>
      </c>
      <c r="W57" s="108"/>
    </row>
    <row r="58" spans="1:23" ht="31.5" customHeight="1">
      <c r="A58" s="250"/>
      <c r="B58" s="28" t="s">
        <v>159</v>
      </c>
      <c r="C58" s="28" t="s">
        <v>160</v>
      </c>
      <c r="D58" s="27">
        <f>SUM(E58,F58,G58)</f>
        <v>250000</v>
      </c>
      <c r="E58" s="15">
        <v>250000</v>
      </c>
      <c r="F58" s="15"/>
      <c r="G58" s="15"/>
      <c r="H58" s="15"/>
      <c r="I58" s="27">
        <f>SUM(J58,K58)</f>
        <v>226.71</v>
      </c>
      <c r="J58" s="15">
        <v>226.71</v>
      </c>
      <c r="K58" s="15"/>
      <c r="L58" s="27">
        <f>SUM(M58,N58,O58)</f>
        <v>250226.71</v>
      </c>
      <c r="M58" s="15">
        <v>250000</v>
      </c>
      <c r="N58" s="15">
        <v>226.71</v>
      </c>
      <c r="O58" s="15"/>
      <c r="P58" s="27">
        <f>SUM(Q58,R58,S58)</f>
        <v>0</v>
      </c>
      <c r="Q58" s="15"/>
      <c r="R58" s="15"/>
      <c r="S58" s="15"/>
      <c r="T58" s="178">
        <f>SUM(U58,V58,W58)</f>
        <v>0</v>
      </c>
      <c r="U58" s="178">
        <f t="shared" si="8"/>
        <v>0</v>
      </c>
      <c r="V58" s="27">
        <f>F58+J58-N58</f>
        <v>0</v>
      </c>
      <c r="W58" s="27"/>
    </row>
    <row r="59" spans="1:23">
      <c r="A59" s="245" t="s">
        <v>27</v>
      </c>
      <c r="B59" s="245"/>
      <c r="C59" s="245"/>
      <c r="D59" s="110">
        <f>SUM(D30:D58)</f>
        <v>2663000</v>
      </c>
      <c r="E59" s="110">
        <f>SUM(E30:E58)</f>
        <v>2663000</v>
      </c>
      <c r="F59" s="110">
        <f t="shared" ref="F59:W59" si="21">SUM(F30:F58)</f>
        <v>0</v>
      </c>
      <c r="G59" s="110">
        <f t="shared" si="21"/>
        <v>0</v>
      </c>
      <c r="H59" s="110">
        <f t="shared" si="21"/>
        <v>6191000</v>
      </c>
      <c r="I59" s="110">
        <f t="shared" si="21"/>
        <v>2590.8900000000003</v>
      </c>
      <c r="J59" s="110">
        <f t="shared" si="21"/>
        <v>2590.8900000000003</v>
      </c>
      <c r="K59" s="110">
        <f t="shared" si="21"/>
        <v>0</v>
      </c>
      <c r="L59" s="110">
        <f t="shared" si="21"/>
        <v>2519590.8899999997</v>
      </c>
      <c r="M59" s="110">
        <f t="shared" si="21"/>
        <v>2517000</v>
      </c>
      <c r="N59" s="110">
        <f t="shared" si="21"/>
        <v>2590.8900000000003</v>
      </c>
      <c r="O59" s="110">
        <f t="shared" si="21"/>
        <v>0</v>
      </c>
      <c r="P59" s="110">
        <f t="shared" si="21"/>
        <v>3533400</v>
      </c>
      <c r="Q59" s="110">
        <f t="shared" si="21"/>
        <v>3533400</v>
      </c>
      <c r="R59" s="110">
        <f t="shared" si="21"/>
        <v>0</v>
      </c>
      <c r="S59" s="110">
        <f t="shared" si="21"/>
        <v>0</v>
      </c>
      <c r="T59" s="110">
        <f>SUM(T30:T58)</f>
        <v>2803600</v>
      </c>
      <c r="U59" s="110">
        <f t="shared" si="21"/>
        <v>2803600</v>
      </c>
      <c r="V59" s="110">
        <f t="shared" si="21"/>
        <v>0</v>
      </c>
      <c r="W59" s="110">
        <f t="shared" si="21"/>
        <v>0</v>
      </c>
    </row>
    <row r="60" spans="1:23">
      <c r="A60" s="242" t="s">
        <v>73</v>
      </c>
      <c r="B60" s="242"/>
      <c r="C60" s="242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s="99" customFormat="1" ht="14.25">
      <c r="A61" s="243" t="s">
        <v>74</v>
      </c>
      <c r="B61" s="243"/>
      <c r="C61" s="243"/>
      <c r="D61" s="100">
        <f t="shared" ref="D61:W61" si="22">SUM(D11,D19,D27,D59)</f>
        <v>21663000</v>
      </c>
      <c r="E61" s="100">
        <f t="shared" si="22"/>
        <v>21663000</v>
      </c>
      <c r="F61" s="100">
        <f t="shared" si="22"/>
        <v>0</v>
      </c>
      <c r="G61" s="100">
        <f t="shared" si="22"/>
        <v>0</v>
      </c>
      <c r="H61" s="100">
        <f t="shared" si="22"/>
        <v>11637250</v>
      </c>
      <c r="I61" s="100">
        <f t="shared" si="22"/>
        <v>2590.8900000000003</v>
      </c>
      <c r="J61" s="100">
        <f t="shared" si="22"/>
        <v>2590.8900000000003</v>
      </c>
      <c r="K61" s="100">
        <f t="shared" si="22"/>
        <v>0</v>
      </c>
      <c r="L61" s="100">
        <f t="shared" si="22"/>
        <v>2519590.8899999997</v>
      </c>
      <c r="M61" s="100">
        <f t="shared" si="22"/>
        <v>2517000</v>
      </c>
      <c r="N61" s="100">
        <f t="shared" si="22"/>
        <v>2590.8900000000003</v>
      </c>
      <c r="O61" s="100">
        <f t="shared" si="22"/>
        <v>0</v>
      </c>
      <c r="P61" s="100">
        <f t="shared" si="22"/>
        <v>3533400</v>
      </c>
      <c r="Q61" s="100">
        <f t="shared" si="22"/>
        <v>3533400</v>
      </c>
      <c r="R61" s="100">
        <f t="shared" si="22"/>
        <v>0</v>
      </c>
      <c r="S61" s="100">
        <f t="shared" si="22"/>
        <v>0</v>
      </c>
      <c r="T61" s="100">
        <f t="shared" si="22"/>
        <v>27249850</v>
      </c>
      <c r="U61" s="100">
        <f t="shared" si="22"/>
        <v>27249850</v>
      </c>
      <c r="V61" s="100">
        <f t="shared" si="22"/>
        <v>0</v>
      </c>
      <c r="W61" s="100">
        <f t="shared" si="22"/>
        <v>0</v>
      </c>
    </row>
    <row r="62" spans="1:23" ht="25.9" customHeight="1">
      <c r="A62" s="241" t="s">
        <v>75</v>
      </c>
      <c r="B62" s="242"/>
      <c r="C62" s="242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>
      <c r="A63" s="1" t="s">
        <v>43</v>
      </c>
    </row>
    <row r="64" spans="1:23">
      <c r="A64" s="1" t="s">
        <v>76</v>
      </c>
    </row>
    <row r="65" spans="1:5">
      <c r="A65" s="1" t="s">
        <v>77</v>
      </c>
    </row>
    <row r="69" spans="1:5" ht="18.75">
      <c r="A69" s="115" t="s">
        <v>104</v>
      </c>
      <c r="B69" s="116"/>
      <c r="C69" s="117"/>
      <c r="D69" s="117"/>
      <c r="E69" s="116" t="s">
        <v>102</v>
      </c>
    </row>
    <row r="70" spans="1:5" ht="18.75">
      <c r="A70" s="115"/>
      <c r="B70" s="116"/>
      <c r="C70" s="117"/>
      <c r="D70" s="117"/>
      <c r="E70" s="116"/>
    </row>
    <row r="71" spans="1:5" ht="18.75">
      <c r="A71" s="117"/>
      <c r="B71" s="117"/>
      <c r="C71" s="117"/>
      <c r="D71" s="117"/>
      <c r="E71" s="117"/>
    </row>
    <row r="72" spans="1:5" ht="18.75">
      <c r="A72" s="118" t="s">
        <v>103</v>
      </c>
      <c r="B72" s="119"/>
      <c r="C72" s="117"/>
      <c r="D72" s="117"/>
      <c r="E72" s="119" t="s">
        <v>175</v>
      </c>
    </row>
  </sheetData>
  <mergeCells count="42">
    <mergeCell ref="A30:A34"/>
    <mergeCell ref="A39:A42"/>
    <mergeCell ref="V1:W1"/>
    <mergeCell ref="D2:W2"/>
    <mergeCell ref="I4:K4"/>
    <mergeCell ref="E5:G5"/>
    <mergeCell ref="T5:T6"/>
    <mergeCell ref="L5:L6"/>
    <mergeCell ref="D5:D6"/>
    <mergeCell ref="U5:W5"/>
    <mergeCell ref="J5:K5"/>
    <mergeCell ref="H4:H6"/>
    <mergeCell ref="I5:I6"/>
    <mergeCell ref="T4:W4"/>
    <mergeCell ref="D4:G4"/>
    <mergeCell ref="A12:C12"/>
    <mergeCell ref="A11:C11"/>
    <mergeCell ref="B4:B6"/>
    <mergeCell ref="A4:A6"/>
    <mergeCell ref="C4:C6"/>
    <mergeCell ref="B8:W8"/>
    <mergeCell ref="P4:S4"/>
    <mergeCell ref="P5:P6"/>
    <mergeCell ref="Q5:S5"/>
    <mergeCell ref="L4:O4"/>
    <mergeCell ref="M5:O5"/>
    <mergeCell ref="A24:A26"/>
    <mergeCell ref="A62:C62"/>
    <mergeCell ref="A61:C61"/>
    <mergeCell ref="A13:W13"/>
    <mergeCell ref="A20:C20"/>
    <mergeCell ref="A59:C59"/>
    <mergeCell ref="A29:W29"/>
    <mergeCell ref="A60:C60"/>
    <mergeCell ref="A19:C19"/>
    <mergeCell ref="A28:C28"/>
    <mergeCell ref="A27:C27"/>
    <mergeCell ref="A21:W21"/>
    <mergeCell ref="A57:A58"/>
    <mergeCell ref="A48:A56"/>
    <mergeCell ref="A45:A47"/>
    <mergeCell ref="A35:A38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1" t="s">
        <v>78</v>
      </c>
      <c r="B4" s="21" t="s">
        <v>79</v>
      </c>
      <c r="C4" s="21" t="s">
        <v>80</v>
      </c>
      <c r="D4" s="21" t="s">
        <v>81</v>
      </c>
      <c r="E4" s="21" t="s">
        <v>82</v>
      </c>
      <c r="F4" s="21" t="s">
        <v>83</v>
      </c>
      <c r="G4" s="21" t="s">
        <v>91</v>
      </c>
      <c r="H4" s="21" t="s">
        <v>84</v>
      </c>
      <c r="I4" s="21" t="s">
        <v>85</v>
      </c>
      <c r="J4" s="21" t="s">
        <v>86</v>
      </c>
      <c r="K4" s="21" t="s">
        <v>87</v>
      </c>
      <c r="L4" s="21" t="s">
        <v>88</v>
      </c>
      <c r="M4" s="21" t="s">
        <v>89</v>
      </c>
      <c r="N4" s="21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08" t="s">
        <v>94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04" t="s">
        <v>36</v>
      </c>
      <c r="B10" s="205"/>
      <c r="C10" s="205"/>
      <c r="D10" s="206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08" t="s">
        <v>95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04" t="s">
        <v>37</v>
      </c>
      <c r="B15" s="205"/>
      <c r="C15" s="205"/>
      <c r="D15" s="206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58" t="s">
        <v>93</v>
      </c>
      <c r="B17" s="259"/>
      <c r="C17" s="259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11" t="s">
        <v>104</v>
      </c>
      <c r="B24" s="112"/>
      <c r="C24" s="4"/>
      <c r="D24" s="4"/>
      <c r="E24" s="112" t="s">
        <v>163</v>
      </c>
    </row>
    <row r="25" spans="1:14" ht="15.75">
      <c r="A25" s="111"/>
      <c r="B25" s="112"/>
      <c r="C25" s="4"/>
      <c r="D25" s="4"/>
      <c r="E25" s="112"/>
    </row>
    <row r="26" spans="1:14" ht="15.75">
      <c r="A26" s="4"/>
      <c r="B26" s="4"/>
      <c r="C26" s="4"/>
      <c r="D26" s="4"/>
      <c r="E26" s="4"/>
    </row>
    <row r="27" spans="1:14" ht="15.75">
      <c r="A27" s="105" t="s">
        <v>103</v>
      </c>
      <c r="B27" s="113"/>
      <c r="C27" s="4"/>
      <c r="D27" s="4"/>
      <c r="E27" s="113" t="s">
        <v>175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I12" activePane="bottomRight" state="frozen"/>
      <selection pane="topRight" activeCell="C1" sqref="C1"/>
      <selection pane="bottomLeft" activeCell="A12" sqref="A12"/>
      <selection pane="bottomRight" activeCell="X9" sqref="X9"/>
    </sheetView>
  </sheetViews>
  <sheetFormatPr defaultRowHeight="12.75"/>
  <cols>
    <col min="1" max="1" width="5" style="30" customWidth="1"/>
    <col min="2" max="2" width="27.5703125" style="30" customWidth="1"/>
    <col min="3" max="3" width="7.7109375" style="30" customWidth="1"/>
    <col min="4" max="4" width="5.28515625" style="30" customWidth="1"/>
    <col min="5" max="6" width="9.7109375" style="30" customWidth="1"/>
    <col min="7" max="7" width="7.28515625" style="30" customWidth="1"/>
    <col min="8" max="8" width="4.7109375" style="30" customWidth="1"/>
    <col min="9" max="9" width="7.140625" style="30" customWidth="1"/>
    <col min="10" max="10" width="5.42578125" style="30" customWidth="1"/>
    <col min="11" max="11" width="4.85546875" style="30" customWidth="1"/>
    <col min="12" max="12" width="4.28515625" style="30" customWidth="1"/>
    <col min="13" max="13" width="4.42578125" style="30" customWidth="1"/>
    <col min="14" max="14" width="8.140625" style="30" customWidth="1"/>
    <col min="15" max="15" width="8" style="30" customWidth="1"/>
    <col min="16" max="16" width="4.85546875" style="30" customWidth="1"/>
    <col min="17" max="17" width="10.42578125" style="30" customWidth="1"/>
    <col min="18" max="18" width="4.5703125" style="30" customWidth="1"/>
    <col min="19" max="19" width="5.42578125" style="30" customWidth="1"/>
    <col min="20" max="20" width="7.85546875" style="30" customWidth="1"/>
    <col min="21" max="21" width="5.28515625" style="30" customWidth="1"/>
    <col min="22" max="22" width="9.7109375" style="30" customWidth="1"/>
    <col min="23" max="23" width="9.42578125" style="30" customWidth="1"/>
    <col min="24" max="24" width="6.42578125" style="30" customWidth="1"/>
    <col min="25" max="25" width="5.28515625" style="30" customWidth="1"/>
    <col min="26" max="26" width="24.5703125" style="30" customWidth="1"/>
    <col min="27" max="27" width="21.42578125" style="30" customWidth="1"/>
    <col min="28" max="16384" width="9.140625" style="30"/>
  </cols>
  <sheetData>
    <row r="1" spans="1:26" ht="18.75" customHeight="1">
      <c r="Z1" s="30" t="s">
        <v>109</v>
      </c>
    </row>
    <row r="2" spans="1:26" ht="20.25" customHeight="1">
      <c r="A2" s="264" t="s">
        <v>209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0.5" customHeight="1">
      <c r="A3" s="31"/>
      <c r="B3" s="32"/>
      <c r="C3" s="32"/>
      <c r="D3" s="32"/>
      <c r="E3" s="32"/>
      <c r="F3" s="32"/>
      <c r="G3" s="32"/>
      <c r="H3" s="32"/>
      <c r="J3" s="32"/>
      <c r="K3" s="32"/>
      <c r="L3" s="33" t="s">
        <v>110</v>
      </c>
      <c r="M3" s="3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4"/>
    </row>
    <row r="4" spans="1:26" ht="12.75" customHeight="1">
      <c r="A4" s="31"/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4"/>
    </row>
    <row r="5" spans="1:26" ht="18" customHeight="1" thickBot="1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 t="s">
        <v>111</v>
      </c>
    </row>
    <row r="6" spans="1:26" ht="15" customHeight="1">
      <c r="A6" s="265" t="s">
        <v>112</v>
      </c>
      <c r="B6" s="268" t="s">
        <v>113</v>
      </c>
      <c r="C6" s="262" t="s">
        <v>114</v>
      </c>
      <c r="D6" s="271" t="s">
        <v>115</v>
      </c>
      <c r="E6" s="274" t="s">
        <v>116</v>
      </c>
      <c r="F6" s="328"/>
      <c r="G6" s="328"/>
      <c r="H6" s="329"/>
      <c r="I6" s="271" t="s">
        <v>117</v>
      </c>
      <c r="J6" s="274" t="s">
        <v>118</v>
      </c>
      <c r="K6" s="274" t="s">
        <v>119</v>
      </c>
      <c r="L6" s="275"/>
      <c r="M6" s="276"/>
      <c r="N6" s="322" t="s">
        <v>120</v>
      </c>
      <c r="O6" s="323"/>
      <c r="P6" s="324"/>
      <c r="Q6" s="274" t="s">
        <v>121</v>
      </c>
      <c r="R6" s="275"/>
      <c r="S6" s="276"/>
      <c r="T6" s="274" t="s">
        <v>147</v>
      </c>
      <c r="U6" s="276"/>
      <c r="V6" s="306" t="s">
        <v>148</v>
      </c>
      <c r="W6" s="307"/>
      <c r="X6" s="308"/>
      <c r="Y6" s="308"/>
      <c r="Z6" s="318" t="s">
        <v>146</v>
      </c>
    </row>
    <row r="7" spans="1:26" ht="12" customHeight="1" thickBot="1">
      <c r="A7" s="266"/>
      <c r="B7" s="269"/>
      <c r="C7" s="270"/>
      <c r="D7" s="272"/>
      <c r="E7" s="330"/>
      <c r="F7" s="331"/>
      <c r="G7" s="331"/>
      <c r="H7" s="332"/>
      <c r="I7" s="272"/>
      <c r="J7" s="299"/>
      <c r="K7" s="294"/>
      <c r="L7" s="295"/>
      <c r="M7" s="296"/>
      <c r="N7" s="325"/>
      <c r="O7" s="326"/>
      <c r="P7" s="327"/>
      <c r="Q7" s="277"/>
      <c r="R7" s="278"/>
      <c r="S7" s="279"/>
      <c r="T7" s="299"/>
      <c r="U7" s="300"/>
      <c r="V7" s="309"/>
      <c r="W7" s="310"/>
      <c r="X7" s="311"/>
      <c r="Y7" s="311"/>
      <c r="Z7" s="319"/>
    </row>
    <row r="8" spans="1:26" ht="15.75" customHeight="1" thickBot="1">
      <c r="A8" s="266"/>
      <c r="B8" s="269"/>
      <c r="C8" s="270"/>
      <c r="D8" s="272"/>
      <c r="E8" s="265" t="s">
        <v>122</v>
      </c>
      <c r="F8" s="285" t="s">
        <v>5</v>
      </c>
      <c r="G8" s="286"/>
      <c r="H8" s="287"/>
      <c r="I8" s="272"/>
      <c r="J8" s="270"/>
      <c r="K8" s="280" t="s">
        <v>123</v>
      </c>
      <c r="L8" s="314" t="s">
        <v>124</v>
      </c>
      <c r="M8" s="262" t="s">
        <v>125</v>
      </c>
      <c r="N8" s="280" t="s">
        <v>123</v>
      </c>
      <c r="O8" s="262" t="s">
        <v>124</v>
      </c>
      <c r="P8" s="297" t="s">
        <v>125</v>
      </c>
      <c r="Q8" s="280" t="s">
        <v>123</v>
      </c>
      <c r="R8" s="262" t="s">
        <v>124</v>
      </c>
      <c r="S8" s="297" t="s">
        <v>125</v>
      </c>
      <c r="T8" s="294"/>
      <c r="U8" s="296"/>
      <c r="V8" s="312" t="s">
        <v>122</v>
      </c>
      <c r="W8" s="285" t="s">
        <v>5</v>
      </c>
      <c r="X8" s="286"/>
      <c r="Y8" s="321"/>
      <c r="Z8" s="319"/>
    </row>
    <row r="9" spans="1:26" ht="23.25" customHeight="1" thickBot="1">
      <c r="A9" s="267"/>
      <c r="B9" s="269"/>
      <c r="C9" s="263"/>
      <c r="D9" s="273"/>
      <c r="E9" s="267"/>
      <c r="F9" s="38" t="s">
        <v>123</v>
      </c>
      <c r="G9" s="39" t="s">
        <v>124</v>
      </c>
      <c r="H9" s="39" t="s">
        <v>125</v>
      </c>
      <c r="I9" s="273"/>
      <c r="J9" s="270"/>
      <c r="K9" s="273"/>
      <c r="L9" s="267"/>
      <c r="M9" s="263"/>
      <c r="N9" s="273"/>
      <c r="O9" s="263"/>
      <c r="P9" s="298"/>
      <c r="Q9" s="273"/>
      <c r="R9" s="263"/>
      <c r="S9" s="298"/>
      <c r="T9" s="40" t="s">
        <v>124</v>
      </c>
      <c r="U9" s="41" t="s">
        <v>125</v>
      </c>
      <c r="V9" s="313"/>
      <c r="W9" s="38" t="s">
        <v>123</v>
      </c>
      <c r="X9" s="39" t="s">
        <v>124</v>
      </c>
      <c r="Y9" s="41" t="s">
        <v>125</v>
      </c>
      <c r="Z9" s="320"/>
    </row>
    <row r="10" spans="1:26" ht="13.5" thickBot="1">
      <c r="A10" s="42">
        <v>1</v>
      </c>
      <c r="B10" s="43">
        <v>2</v>
      </c>
      <c r="C10" s="42">
        <v>3</v>
      </c>
      <c r="D10" s="42">
        <v>4</v>
      </c>
      <c r="E10" s="43">
        <v>5</v>
      </c>
      <c r="F10" s="42">
        <v>6</v>
      </c>
      <c r="G10" s="43">
        <v>7</v>
      </c>
      <c r="H10" s="44">
        <v>8</v>
      </c>
      <c r="I10" s="42">
        <v>9</v>
      </c>
      <c r="J10" s="42">
        <v>10</v>
      </c>
      <c r="K10" s="42">
        <v>11</v>
      </c>
      <c r="L10" s="43">
        <v>12</v>
      </c>
      <c r="M10" s="42">
        <v>13</v>
      </c>
      <c r="N10" s="42">
        <v>14</v>
      </c>
      <c r="O10" s="42">
        <v>15</v>
      </c>
      <c r="P10" s="43">
        <v>16</v>
      </c>
      <c r="Q10" s="42">
        <v>17</v>
      </c>
      <c r="R10" s="42">
        <v>18</v>
      </c>
      <c r="S10" s="43">
        <v>19</v>
      </c>
      <c r="T10" s="42">
        <v>20</v>
      </c>
      <c r="U10" s="42">
        <v>21</v>
      </c>
      <c r="V10" s="43">
        <v>22</v>
      </c>
      <c r="W10" s="42">
        <v>23</v>
      </c>
      <c r="X10" s="45">
        <v>24</v>
      </c>
      <c r="Y10" s="43">
        <v>25</v>
      </c>
      <c r="Z10" s="46">
        <v>26</v>
      </c>
    </row>
    <row r="11" spans="1:26" ht="15" thickBot="1">
      <c r="A11" s="301" t="s">
        <v>126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3"/>
    </row>
    <row r="12" spans="1:26" ht="28.5" customHeight="1">
      <c r="A12" s="283" t="s">
        <v>127</v>
      </c>
      <c r="B12" s="284"/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50"/>
      <c r="X12" s="49"/>
      <c r="Y12" s="49"/>
      <c r="Z12" s="51"/>
    </row>
    <row r="13" spans="1:26" ht="15" customHeight="1">
      <c r="A13" s="52">
        <v>1</v>
      </c>
      <c r="B13" s="53" t="s">
        <v>128</v>
      </c>
      <c r="C13" s="54" t="s">
        <v>129</v>
      </c>
      <c r="D13" s="55"/>
      <c r="E13" s="58">
        <f>F13</f>
        <v>-14</v>
      </c>
      <c r="F13" s="58">
        <v>-14</v>
      </c>
      <c r="G13" s="56"/>
      <c r="H13" s="56"/>
      <c r="I13" s="57"/>
      <c r="J13" s="56"/>
      <c r="K13" s="56"/>
      <c r="L13" s="56"/>
      <c r="M13" s="56"/>
      <c r="N13" s="58"/>
      <c r="O13" s="56"/>
      <c r="P13" s="56"/>
      <c r="Q13" s="56"/>
      <c r="R13" s="56"/>
      <c r="S13" s="56"/>
      <c r="T13" s="56"/>
      <c r="U13" s="56"/>
      <c r="V13" s="58">
        <f>W13</f>
        <v>-14</v>
      </c>
      <c r="W13" s="58">
        <f>F13+Q13-N13</f>
        <v>-14</v>
      </c>
      <c r="X13" s="56"/>
      <c r="Y13" s="56"/>
      <c r="Z13" s="59"/>
    </row>
    <row r="14" spans="1:26" ht="27" customHeight="1" thickBot="1">
      <c r="A14" s="292" t="s">
        <v>130</v>
      </c>
      <c r="B14" s="293"/>
      <c r="C14" s="60"/>
      <c r="D14" s="61"/>
      <c r="E14" s="62">
        <f>E13</f>
        <v>-14</v>
      </c>
      <c r="F14" s="62">
        <f t="shared" ref="F14:Y14" si="0">F13</f>
        <v>-14</v>
      </c>
      <c r="G14" s="62">
        <f t="shared" si="0"/>
        <v>0</v>
      </c>
      <c r="H14" s="62">
        <f t="shared" si="0"/>
        <v>0</v>
      </c>
      <c r="I14" s="63">
        <v>2008</v>
      </c>
      <c r="J14" s="62">
        <f t="shared" si="0"/>
        <v>0</v>
      </c>
      <c r="K14" s="62">
        <f t="shared" si="0"/>
        <v>0</v>
      </c>
      <c r="L14" s="62">
        <f t="shared" si="0"/>
        <v>0</v>
      </c>
      <c r="M14" s="62">
        <f t="shared" si="0"/>
        <v>0</v>
      </c>
      <c r="N14" s="62">
        <f t="shared" si="0"/>
        <v>0</v>
      </c>
      <c r="O14" s="62">
        <f t="shared" si="0"/>
        <v>0</v>
      </c>
      <c r="P14" s="62">
        <f t="shared" si="0"/>
        <v>0</v>
      </c>
      <c r="Q14" s="62">
        <f t="shared" si="0"/>
        <v>0</v>
      </c>
      <c r="R14" s="62">
        <f t="shared" si="0"/>
        <v>0</v>
      </c>
      <c r="S14" s="62">
        <f t="shared" si="0"/>
        <v>0</v>
      </c>
      <c r="T14" s="62">
        <f t="shared" si="0"/>
        <v>0</v>
      </c>
      <c r="U14" s="62">
        <f t="shared" si="0"/>
        <v>0</v>
      </c>
      <c r="V14" s="62">
        <f t="shared" si="0"/>
        <v>-14</v>
      </c>
      <c r="W14" s="62">
        <f t="shared" si="0"/>
        <v>-14</v>
      </c>
      <c r="X14" s="62">
        <f t="shared" si="0"/>
        <v>0</v>
      </c>
      <c r="Y14" s="62">
        <f t="shared" si="0"/>
        <v>0</v>
      </c>
      <c r="Z14" s="64"/>
    </row>
    <row r="15" spans="1:26" ht="25.5" customHeight="1">
      <c r="A15" s="288" t="s">
        <v>131</v>
      </c>
      <c r="B15" s="289"/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69"/>
    </row>
    <row r="16" spans="1:26" ht="17.25" customHeight="1" thickBot="1">
      <c r="A16" s="70">
        <v>1</v>
      </c>
      <c r="B16" s="71" t="s">
        <v>132</v>
      </c>
      <c r="C16" s="72" t="s">
        <v>133</v>
      </c>
      <c r="D16" s="61"/>
      <c r="E16" s="62">
        <f>F16+G16</f>
        <v>8000</v>
      </c>
      <c r="F16" s="62">
        <v>8000</v>
      </c>
      <c r="G16" s="62"/>
      <c r="H16" s="62"/>
      <c r="I16" s="73" t="s">
        <v>134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f>W16</f>
        <v>8000</v>
      </c>
      <c r="W16" s="62">
        <f>F16+Q16-N16</f>
        <v>8000</v>
      </c>
      <c r="X16" s="62"/>
      <c r="Y16" s="74"/>
      <c r="Z16" s="75" t="s">
        <v>135</v>
      </c>
    </row>
    <row r="17" spans="1:26" ht="39.75" customHeight="1" thickBot="1">
      <c r="A17" s="290" t="s">
        <v>136</v>
      </c>
      <c r="B17" s="291"/>
      <c r="C17" s="76"/>
      <c r="D17" s="77"/>
      <c r="E17" s="78">
        <f>E16</f>
        <v>8000</v>
      </c>
      <c r="F17" s="78">
        <f t="shared" ref="F17:Y17" si="1">F16</f>
        <v>8000</v>
      </c>
      <c r="G17" s="78">
        <f t="shared" si="1"/>
        <v>0</v>
      </c>
      <c r="H17" s="78">
        <f t="shared" si="1"/>
        <v>0</v>
      </c>
      <c r="I17" s="78" t="str">
        <f t="shared" si="1"/>
        <v>01.01.09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8000</v>
      </c>
      <c r="W17" s="78">
        <f t="shared" si="1"/>
        <v>8000</v>
      </c>
      <c r="X17" s="78">
        <f t="shared" si="1"/>
        <v>0</v>
      </c>
      <c r="Y17" s="78">
        <f t="shared" si="1"/>
        <v>0</v>
      </c>
      <c r="Z17" s="79"/>
    </row>
    <row r="18" spans="1:26" ht="44.25" customHeight="1" thickBot="1">
      <c r="A18" s="304" t="s">
        <v>137</v>
      </c>
      <c r="B18" s="305"/>
      <c r="C18" s="80"/>
      <c r="D18" s="81"/>
      <c r="E18" s="82">
        <f>E14+E17</f>
        <v>7986</v>
      </c>
      <c r="F18" s="82">
        <f>F14+F17</f>
        <v>7986</v>
      </c>
      <c r="G18" s="82">
        <f>G14+G17</f>
        <v>0</v>
      </c>
      <c r="H18" s="82">
        <f>H14+H17</f>
        <v>0</v>
      </c>
      <c r="I18" s="82"/>
      <c r="J18" s="82">
        <f t="shared" ref="J18:Y18" si="2">J14+J17</f>
        <v>0</v>
      </c>
      <c r="K18" s="82">
        <f t="shared" si="2"/>
        <v>0</v>
      </c>
      <c r="L18" s="82">
        <f t="shared" si="2"/>
        <v>0</v>
      </c>
      <c r="M18" s="82">
        <f t="shared" si="2"/>
        <v>0</v>
      </c>
      <c r="N18" s="82">
        <f t="shared" si="2"/>
        <v>0</v>
      </c>
      <c r="O18" s="82">
        <f t="shared" si="2"/>
        <v>0</v>
      </c>
      <c r="P18" s="82">
        <f t="shared" si="2"/>
        <v>0</v>
      </c>
      <c r="Q18" s="82">
        <f t="shared" si="2"/>
        <v>0</v>
      </c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>
        <f t="shared" si="2"/>
        <v>7986</v>
      </c>
      <c r="W18" s="82">
        <f t="shared" si="2"/>
        <v>7986</v>
      </c>
      <c r="X18" s="82">
        <f t="shared" si="2"/>
        <v>0</v>
      </c>
      <c r="Y18" s="82">
        <f t="shared" si="2"/>
        <v>0</v>
      </c>
      <c r="Z18" s="83"/>
    </row>
    <row r="19" spans="1:26" ht="20.25" hidden="1" customHeight="1" thickBot="1">
      <c r="A19" s="315" t="s">
        <v>138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7"/>
    </row>
    <row r="20" spans="1:26" ht="14.25" hidden="1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87"/>
    </row>
    <row r="21" spans="1:26" ht="42.75" hidden="1" customHeight="1" thickBot="1">
      <c r="A21" s="281" t="s">
        <v>139</v>
      </c>
      <c r="B21" s="282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9"/>
      <c r="Z21" s="90"/>
    </row>
    <row r="22" spans="1:26" ht="42.75" customHeight="1">
      <c r="A22" s="122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4.2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>
      <c r="A24" s="124" t="s">
        <v>101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260" t="s">
        <v>102</v>
      </c>
      <c r="R24" s="260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125"/>
      <c r="S25" s="34"/>
      <c r="T25" s="34"/>
      <c r="U25" s="34"/>
      <c r="V25" s="34"/>
      <c r="W25" s="34"/>
      <c r="X25" s="34"/>
      <c r="Y25" s="34"/>
      <c r="Z25" s="34"/>
    </row>
    <row r="26" spans="1:26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125"/>
      <c r="S26" s="34"/>
      <c r="T26" s="34"/>
      <c r="U26" s="34"/>
      <c r="V26" s="34"/>
      <c r="W26" s="34"/>
      <c r="X26" s="34"/>
      <c r="Y26" s="34"/>
      <c r="Z26" s="34"/>
    </row>
    <row r="27" spans="1:26" ht="15.75">
      <c r="A27" s="124" t="s">
        <v>140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260" t="s">
        <v>175</v>
      </c>
      <c r="R27" s="260"/>
      <c r="S27" s="260"/>
      <c r="T27" s="34"/>
      <c r="U27" s="34"/>
      <c r="V27" s="34"/>
      <c r="W27" s="34"/>
      <c r="X27" s="34"/>
      <c r="Y27" s="34"/>
      <c r="Z27" s="34"/>
    </row>
    <row r="28" spans="1:26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125"/>
      <c r="S28" s="34"/>
      <c r="T28" s="34"/>
      <c r="U28" s="34"/>
      <c r="V28" s="34"/>
      <c r="W28" s="34"/>
      <c r="X28" s="34"/>
      <c r="Y28" s="34"/>
      <c r="Z28" s="34"/>
    </row>
    <row r="29" spans="1:26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  <c r="R29" s="125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9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9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9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>
      <c r="A33" s="12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5" customHeight="1">
      <c r="A34" s="261" t="s">
        <v>176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34"/>
      <c r="X34" s="34"/>
      <c r="Y34" s="34"/>
      <c r="Z34" s="34"/>
    </row>
    <row r="35" spans="1:26">
      <c r="A35" s="9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9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34"/>
      <c r="Y38" s="34"/>
      <c r="Z38" s="34"/>
    </row>
    <row r="39" spans="1:26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34"/>
      <c r="Y39" s="34"/>
      <c r="Z39" s="34"/>
    </row>
    <row r="40" spans="1:26">
      <c r="A40" s="92" t="s">
        <v>177</v>
      </c>
      <c r="B40" s="34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34"/>
      <c r="Y40" s="34"/>
      <c r="Z40" s="34"/>
    </row>
    <row r="41" spans="1:26">
      <c r="A41" s="92" t="s">
        <v>145</v>
      </c>
      <c r="B41" s="34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34"/>
      <c r="Y41" s="34"/>
      <c r="Z41" s="34"/>
    </row>
    <row r="42" spans="1:26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34"/>
      <c r="Y42" s="34"/>
      <c r="Z42" s="34"/>
    </row>
    <row r="43" spans="1:26" ht="17.25" customHeight="1">
      <c r="A43" s="9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7.25" customHeight="1">
      <c r="A44" s="9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</sheetData>
  <mergeCells count="38">
    <mergeCell ref="Q24:R24"/>
    <mergeCell ref="T6:U8"/>
    <mergeCell ref="A11:Z11"/>
    <mergeCell ref="A18:B18"/>
    <mergeCell ref="V6:Y7"/>
    <mergeCell ref="I6:I9"/>
    <mergeCell ref="R8:R9"/>
    <mergeCell ref="M8:M9"/>
    <mergeCell ref="S8:S9"/>
    <mergeCell ref="V8:V9"/>
    <mergeCell ref="L8:L9"/>
    <mergeCell ref="A19:Z19"/>
    <mergeCell ref="Z6:Z9"/>
    <mergeCell ref="W8:Y8"/>
    <mergeCell ref="N6:P7"/>
    <mergeCell ref="E6:H7"/>
    <mergeCell ref="A14:B14"/>
    <mergeCell ref="K6:M7"/>
    <mergeCell ref="P8:P9"/>
    <mergeCell ref="N8:N9"/>
    <mergeCell ref="Q8:Q9"/>
    <mergeCell ref="J6:J9"/>
    <mergeCell ref="Q27:S27"/>
    <mergeCell ref="A34:V34"/>
    <mergeCell ref="O8:O9"/>
    <mergeCell ref="A2:Z2"/>
    <mergeCell ref="A6:A9"/>
    <mergeCell ref="B6:B9"/>
    <mergeCell ref="C6:C9"/>
    <mergeCell ref="D6:D9"/>
    <mergeCell ref="Q6:S7"/>
    <mergeCell ref="K8:K9"/>
    <mergeCell ref="A21:B21"/>
    <mergeCell ref="A12:B12"/>
    <mergeCell ref="F8:H8"/>
    <mergeCell ref="E8:E9"/>
    <mergeCell ref="A15:B15"/>
    <mergeCell ref="A17:B1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2016-04-08T05:17:12Z</cp:lastPrinted>
  <dcterms:created xsi:type="dcterms:W3CDTF">2006-09-16T00:00:00Z</dcterms:created>
  <dcterms:modified xsi:type="dcterms:W3CDTF">2019-10-01T12:32:17Z</dcterms:modified>
</cp:coreProperties>
</file>